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50" windowHeight="6720" tabRatio="939" activeTab="0"/>
  </bookViews>
  <sheets>
    <sheet name="Verifica muratura - metodo POR" sheetId="1" r:id="rId1"/>
  </sheets>
  <definedNames/>
  <calcPr fullCalcOnLoad="1"/>
</workbook>
</file>

<file path=xl/sharedStrings.xml><?xml version="1.0" encoding="utf-8"?>
<sst xmlns="http://schemas.openxmlformats.org/spreadsheetml/2006/main" count="121" uniqueCount="93">
  <si>
    <t>N</t>
  </si>
  <si>
    <t>m</t>
  </si>
  <si>
    <t>n</t>
  </si>
  <si>
    <t>Þ</t>
  </si>
  <si>
    <t>E</t>
  </si>
  <si>
    <t>&gt;</t>
  </si>
  <si>
    <t>G</t>
  </si>
  <si>
    <t>t</t>
  </si>
  <si>
    <t>VERIFICA DI SICUREZZA SISMICA DI UN EDIFICIO IN MURATURA PORTANTE</t>
  </si>
  <si>
    <t>t/mq</t>
  </si>
  <si>
    <t>modulo di elasticità tangenziale della muratura</t>
  </si>
  <si>
    <t>tk</t>
  </si>
  <si>
    <t>tensione tangenziale caratteristica della muratura</t>
  </si>
  <si>
    <t>modulo elastico della muratura</t>
  </si>
  <si>
    <t>h =</t>
  </si>
  <si>
    <r>
      <t>b</t>
    </r>
    <r>
      <rPr>
        <sz val="10"/>
        <color indexed="53"/>
        <rFont val="Arial"/>
        <family val="0"/>
      </rPr>
      <t xml:space="preserve"> =</t>
    </r>
  </si>
  <si>
    <t>(coefficiente di struttura)</t>
  </si>
  <si>
    <t>S =</t>
  </si>
  <si>
    <t>C =</t>
  </si>
  <si>
    <t>(coefficiente di intensità sismica)</t>
  </si>
  <si>
    <r>
      <t>g</t>
    </r>
    <r>
      <rPr>
        <sz val="10"/>
        <color indexed="53"/>
        <rFont val="Arial"/>
        <family val="2"/>
      </rPr>
      <t>m</t>
    </r>
    <r>
      <rPr>
        <sz val="10"/>
        <color indexed="53"/>
        <rFont val="Arial"/>
        <family val="0"/>
      </rPr>
      <t xml:space="preserve"> =</t>
    </r>
  </si>
  <si>
    <t>t/mc</t>
  </si>
  <si>
    <t>peso specifico della muratura</t>
  </si>
  <si>
    <t>Area Totale</t>
  </si>
  <si>
    <r>
      <t>ps</t>
    </r>
    <r>
      <rPr>
        <sz val="10"/>
        <color indexed="53"/>
        <rFont val="Arial"/>
        <family val="0"/>
      </rPr>
      <t xml:space="preserve"> =</t>
    </r>
  </si>
  <si>
    <t>peso specifico dei solai</t>
  </si>
  <si>
    <r>
      <t>pc</t>
    </r>
    <r>
      <rPr>
        <sz val="10"/>
        <color indexed="53"/>
        <rFont val="Arial"/>
        <family val="0"/>
      </rPr>
      <t xml:space="preserve"> =</t>
    </r>
  </si>
  <si>
    <t>peso specifico della copertura</t>
  </si>
  <si>
    <t>Q =</t>
  </si>
  <si>
    <t>carico totale verticale</t>
  </si>
  <si>
    <t>Nota bene: tutti i dati numerici sono espressi in t(tonellate) e m(metri).</t>
  </si>
  <si>
    <t>Determinazione delle tensioni normali dovute ai carichi verticali</t>
  </si>
  <si>
    <t>Lxi</t>
  </si>
  <si>
    <t>Lyi</t>
  </si>
  <si>
    <t>xi</t>
  </si>
  <si>
    <t>yi</t>
  </si>
  <si>
    <r>
      <t>s</t>
    </r>
    <r>
      <rPr>
        <sz val="10"/>
        <color indexed="48"/>
        <rFont val="Arial"/>
        <family val="0"/>
      </rPr>
      <t>o (t/mq)</t>
    </r>
  </si>
  <si>
    <t>Ainf,i</t>
  </si>
  <si>
    <t>Qi</t>
  </si>
  <si>
    <r>
      <t>Determinazione rigidezze iniziali delle pareti (koi) e spostamenti al limite di elasticità (</t>
    </r>
    <r>
      <rPr>
        <sz val="10"/>
        <rFont val="Symbol"/>
        <family val="1"/>
      </rPr>
      <t>r</t>
    </r>
    <r>
      <rPr>
        <sz val="10"/>
        <rFont val="Arial"/>
        <family val="0"/>
      </rPr>
      <t>oi)</t>
    </r>
  </si>
  <si>
    <t>Ai</t>
  </si>
  <si>
    <r>
      <t>t</t>
    </r>
    <r>
      <rPr>
        <sz val="10"/>
        <color indexed="17"/>
        <rFont val="Arial"/>
        <family val="0"/>
      </rPr>
      <t>ui</t>
    </r>
  </si>
  <si>
    <t>Hui=Tui</t>
  </si>
  <si>
    <t>Koxi</t>
  </si>
  <si>
    <t>Koyi</t>
  </si>
  <si>
    <r>
      <t>d</t>
    </r>
    <r>
      <rPr>
        <sz val="10"/>
        <color indexed="12"/>
        <rFont val="Arial"/>
        <family val="0"/>
      </rPr>
      <t>oxi</t>
    </r>
  </si>
  <si>
    <r>
      <t>d</t>
    </r>
    <r>
      <rPr>
        <sz val="10"/>
        <color indexed="12"/>
        <rFont val="Arial"/>
        <family val="0"/>
      </rPr>
      <t>oyi</t>
    </r>
  </si>
  <si>
    <t>Determinazione baricentro delle masse (M):</t>
  </si>
  <si>
    <r>
      <t>s</t>
    </r>
    <r>
      <rPr>
        <sz val="10"/>
        <color indexed="17"/>
        <rFont val="Arial"/>
        <family val="0"/>
      </rPr>
      <t>o</t>
    </r>
    <r>
      <rPr>
        <sz val="10"/>
        <color indexed="17"/>
        <rFont val="Symbol"/>
        <family val="1"/>
      </rPr>
      <t>×</t>
    </r>
    <r>
      <rPr>
        <sz val="10"/>
        <color indexed="17"/>
        <rFont val="Arial"/>
        <family val="0"/>
      </rPr>
      <t>Ai</t>
    </r>
  </si>
  <si>
    <r>
      <t>s</t>
    </r>
    <r>
      <rPr>
        <sz val="10"/>
        <color indexed="17"/>
        <rFont val="Arial"/>
        <family val="0"/>
      </rPr>
      <t>o</t>
    </r>
    <r>
      <rPr>
        <sz val="10"/>
        <color indexed="17"/>
        <rFont val="Symbol"/>
        <family val="1"/>
      </rPr>
      <t>×</t>
    </r>
    <r>
      <rPr>
        <sz val="10"/>
        <color indexed="17"/>
        <rFont val="Arial"/>
        <family val="0"/>
      </rPr>
      <t>Ai</t>
    </r>
    <r>
      <rPr>
        <sz val="10"/>
        <color indexed="17"/>
        <rFont val="Symbol"/>
        <family val="1"/>
      </rPr>
      <t>×</t>
    </r>
    <r>
      <rPr>
        <sz val="10"/>
        <color indexed="17"/>
        <rFont val="Arial"/>
        <family val="0"/>
      </rPr>
      <t>xi</t>
    </r>
  </si>
  <si>
    <r>
      <t>s</t>
    </r>
    <r>
      <rPr>
        <sz val="10"/>
        <color indexed="17"/>
        <rFont val="Arial"/>
        <family val="0"/>
      </rPr>
      <t>o</t>
    </r>
    <r>
      <rPr>
        <sz val="10"/>
        <color indexed="17"/>
        <rFont val="Symbol"/>
        <family val="1"/>
      </rPr>
      <t>×</t>
    </r>
    <r>
      <rPr>
        <sz val="10"/>
        <color indexed="17"/>
        <rFont val="Arial"/>
        <family val="0"/>
      </rPr>
      <t>Ai</t>
    </r>
    <r>
      <rPr>
        <sz val="10"/>
        <color indexed="17"/>
        <rFont val="Symbol"/>
        <family val="1"/>
      </rPr>
      <t>×</t>
    </r>
    <r>
      <rPr>
        <sz val="10"/>
        <color indexed="17"/>
        <rFont val="Arial"/>
        <family val="0"/>
      </rPr>
      <t>yi</t>
    </r>
  </si>
  <si>
    <t>Xm</t>
  </si>
  <si>
    <t>Ym</t>
  </si>
  <si>
    <t>Determinazione baricentro delle rigidezze (R):</t>
  </si>
  <si>
    <r>
      <t>Koxi</t>
    </r>
    <r>
      <rPr>
        <sz val="10"/>
        <color indexed="17"/>
        <rFont val="Symbol"/>
        <family val="1"/>
      </rPr>
      <t>×</t>
    </r>
    <r>
      <rPr>
        <sz val="10"/>
        <color indexed="17"/>
        <rFont val="Arial"/>
        <family val="0"/>
      </rPr>
      <t>yi</t>
    </r>
  </si>
  <si>
    <r>
      <t>Koyi</t>
    </r>
    <r>
      <rPr>
        <sz val="10"/>
        <color indexed="17"/>
        <rFont val="Symbol"/>
        <family val="1"/>
      </rPr>
      <t>×</t>
    </r>
    <r>
      <rPr>
        <sz val="10"/>
        <color indexed="17"/>
        <rFont val="Arial"/>
        <family val="0"/>
      </rPr>
      <t>xi</t>
    </r>
  </si>
  <si>
    <t>Xr</t>
  </si>
  <si>
    <t>Yr</t>
  </si>
  <si>
    <t>Determinazione del momento d'inerzia polare delle rigidezze (Jr) rispetto al baricentro R:</t>
  </si>
  <si>
    <r>
      <t>yi</t>
    </r>
    <r>
      <rPr>
        <vertAlign val="superscript"/>
        <sz val="10"/>
        <color indexed="17"/>
        <rFont val="Arial"/>
        <family val="2"/>
      </rPr>
      <t>2</t>
    </r>
  </si>
  <si>
    <r>
      <t>Koxi</t>
    </r>
    <r>
      <rPr>
        <sz val="10"/>
        <color indexed="17"/>
        <rFont val="Symbol"/>
        <family val="1"/>
      </rPr>
      <t>×</t>
    </r>
    <r>
      <rPr>
        <sz val="10"/>
        <color indexed="17"/>
        <rFont val="Arial"/>
        <family val="0"/>
      </rPr>
      <t>yi</t>
    </r>
    <r>
      <rPr>
        <vertAlign val="superscript"/>
        <sz val="10"/>
        <color indexed="17"/>
        <rFont val="Arial"/>
        <family val="2"/>
      </rPr>
      <t>2</t>
    </r>
  </si>
  <si>
    <r>
      <t>xi</t>
    </r>
    <r>
      <rPr>
        <vertAlign val="superscript"/>
        <sz val="10"/>
        <color indexed="17"/>
        <rFont val="Arial"/>
        <family val="2"/>
      </rPr>
      <t>2</t>
    </r>
  </si>
  <si>
    <r>
      <t>Koyi</t>
    </r>
    <r>
      <rPr>
        <sz val="10"/>
        <color indexed="17"/>
        <rFont val="Symbol"/>
        <family val="1"/>
      </rPr>
      <t>×</t>
    </r>
    <r>
      <rPr>
        <sz val="10"/>
        <color indexed="17"/>
        <rFont val="Arial"/>
        <family val="0"/>
      </rPr>
      <t>xi</t>
    </r>
    <r>
      <rPr>
        <vertAlign val="superscript"/>
        <sz val="10"/>
        <color indexed="17"/>
        <rFont val="Arial"/>
        <family val="2"/>
      </rPr>
      <t>2</t>
    </r>
  </si>
  <si>
    <t>Jx</t>
  </si>
  <si>
    <t>Jy</t>
  </si>
  <si>
    <t>Jr</t>
  </si>
  <si>
    <t>VERIFICA ELASTICA IN DIREZIONE Y</t>
  </si>
  <si>
    <t>VERIFICA ELASTICA IN DIREZIONE X</t>
  </si>
  <si>
    <r>
      <t xml:space="preserve">Determinazione dei valori iniziali di </t>
    </r>
    <r>
      <rPr>
        <sz val="10"/>
        <rFont val="Symbol"/>
        <family val="1"/>
      </rPr>
      <t>r</t>
    </r>
    <r>
      <rPr>
        <sz val="10"/>
        <rFont val="Arial"/>
        <family val="0"/>
      </rPr>
      <t>yi:</t>
    </r>
  </si>
  <si>
    <r>
      <t xml:space="preserve">Determinazione dei valori iniziali di </t>
    </r>
    <r>
      <rPr>
        <sz val="10"/>
        <rFont val="Symbol"/>
        <family val="1"/>
      </rPr>
      <t>r</t>
    </r>
    <r>
      <rPr>
        <sz val="10"/>
        <rFont val="Arial"/>
        <family val="0"/>
      </rPr>
      <t>xi:</t>
    </r>
  </si>
  <si>
    <t>ex</t>
  </si>
  <si>
    <t>xi-Xr</t>
  </si>
  <si>
    <r>
      <t>r</t>
    </r>
    <r>
      <rPr>
        <sz val="10"/>
        <color indexed="17"/>
        <rFont val="Arial"/>
        <family val="2"/>
      </rPr>
      <t>yi</t>
    </r>
  </si>
  <si>
    <t>ey</t>
  </si>
  <si>
    <t>yi-Yr</t>
  </si>
  <si>
    <r>
      <t>r</t>
    </r>
    <r>
      <rPr>
        <sz val="10"/>
        <color indexed="17"/>
        <rFont val="Arial"/>
        <family val="2"/>
      </rPr>
      <t>xi</t>
    </r>
  </si>
  <si>
    <t>Determinazione spostamento di R (vr) che porta ciascun pannello al proprio limite elastico:</t>
  </si>
  <si>
    <r>
      <t>vri=</t>
    </r>
    <r>
      <rPr>
        <sz val="10"/>
        <color indexed="17"/>
        <rFont val="Symbol"/>
        <family val="1"/>
      </rPr>
      <t>d</t>
    </r>
    <r>
      <rPr>
        <sz val="10"/>
        <color indexed="17"/>
        <rFont val="Arial"/>
        <family val="2"/>
      </rPr>
      <t>oyi/</t>
    </r>
    <r>
      <rPr>
        <sz val="10"/>
        <color indexed="17"/>
        <rFont val="Symbol"/>
        <family val="1"/>
      </rPr>
      <t>r</t>
    </r>
    <r>
      <rPr>
        <sz val="10"/>
        <color indexed="17"/>
        <rFont val="Arial"/>
        <family val="2"/>
      </rPr>
      <t>yi</t>
    </r>
  </si>
  <si>
    <t>vr</t>
  </si>
  <si>
    <r>
      <t>uri=</t>
    </r>
    <r>
      <rPr>
        <sz val="10"/>
        <color indexed="17"/>
        <rFont val="Symbol"/>
        <family val="1"/>
      </rPr>
      <t>d</t>
    </r>
    <r>
      <rPr>
        <sz val="10"/>
        <color indexed="17"/>
        <rFont val="Arial"/>
        <family val="2"/>
      </rPr>
      <t>oxi/</t>
    </r>
    <r>
      <rPr>
        <sz val="10"/>
        <color indexed="17"/>
        <rFont val="Symbol"/>
        <family val="1"/>
      </rPr>
      <t>r</t>
    </r>
    <r>
      <rPr>
        <sz val="10"/>
        <color indexed="17"/>
        <rFont val="Arial"/>
        <family val="2"/>
      </rPr>
      <t>xi</t>
    </r>
  </si>
  <si>
    <t>ur</t>
  </si>
  <si>
    <t>Determinazione di He (forza reattiva Y al limite elastico):</t>
  </si>
  <si>
    <t>Determinazione di He (forza reattiva X al limite elastico):</t>
  </si>
  <si>
    <r>
      <t>d</t>
    </r>
    <r>
      <rPr>
        <sz val="10"/>
        <color indexed="17"/>
        <rFont val="Arial"/>
        <family val="2"/>
      </rPr>
      <t>yi</t>
    </r>
  </si>
  <si>
    <t>Hyi</t>
  </si>
  <si>
    <t>He</t>
  </si>
  <si>
    <r>
      <t>d</t>
    </r>
    <r>
      <rPr>
        <sz val="10"/>
        <color indexed="17"/>
        <rFont val="Arial"/>
        <family val="2"/>
      </rPr>
      <t>xi</t>
    </r>
  </si>
  <si>
    <t>Hxi</t>
  </si>
  <si>
    <t>Essendo:</t>
  </si>
  <si>
    <t>He/Q =</t>
  </si>
  <si>
    <r>
      <t>b×</t>
    </r>
    <r>
      <rPr>
        <sz val="10"/>
        <color indexed="12"/>
        <rFont val="Arial"/>
        <family val="0"/>
      </rPr>
      <t>C =</t>
    </r>
  </si>
  <si>
    <t>la verifica sismica in direzione Y</t>
  </si>
  <si>
    <t>la verifica sismica in direzione X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</si>
</sst>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"/>
    <numFmt numFmtId="177" formatCode="0.00000"/>
    <numFmt numFmtId="178" formatCode="0.000000"/>
    <numFmt numFmtId="179" formatCode="0.000000000"/>
    <numFmt numFmtId="180" formatCode="0.00000000"/>
    <numFmt numFmtId="181" formatCode="0.0000000"/>
    <numFmt numFmtId="182" formatCode="[$-410]dddd\ d\ mmmm\ yyyy"/>
    <numFmt numFmtId="183" formatCode="h\.mm\.ss"/>
    <numFmt numFmtId="184" formatCode="#,##0.000"/>
    <numFmt numFmtId="185" formatCode="#,##0.0000"/>
    <numFmt numFmtId="186" formatCode="#,##0.00000"/>
    <numFmt numFmtId="187" formatCode="0.0000000000"/>
    <numFmt numFmtId="188" formatCode="&quot;+&quot;0"/>
    <numFmt numFmtId="189" formatCode="0.0000E+0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53"/>
      <name val="Symbol"/>
      <family val="1"/>
    </font>
    <font>
      <i/>
      <sz val="10"/>
      <color indexed="57"/>
      <name val="Arial"/>
      <family val="2"/>
    </font>
    <font>
      <sz val="10"/>
      <color indexed="48"/>
      <name val="Symbol"/>
      <family val="1"/>
    </font>
    <font>
      <sz val="10"/>
      <color indexed="48"/>
      <name val="Arial"/>
      <family val="0"/>
    </font>
    <font>
      <sz val="10"/>
      <color indexed="46"/>
      <name val="Arial"/>
      <family val="0"/>
    </font>
    <font>
      <sz val="10"/>
      <color indexed="17"/>
      <name val="Arial"/>
      <family val="0"/>
    </font>
    <font>
      <sz val="10"/>
      <color indexed="17"/>
      <name val="Symbol"/>
      <family val="1"/>
    </font>
    <font>
      <sz val="10"/>
      <color indexed="12"/>
      <name val="Symbol"/>
      <family val="1"/>
    </font>
    <font>
      <vertAlign val="superscript"/>
      <sz val="10"/>
      <color indexed="17"/>
      <name val="Arial"/>
      <family val="2"/>
    </font>
    <font>
      <i/>
      <u val="single"/>
      <sz val="9"/>
      <color indexed="12"/>
      <name val="Arial"/>
      <family val="2"/>
    </font>
    <font>
      <b/>
      <i/>
      <u val="single"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5" xfId="0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184" fontId="0" fillId="0" borderId="7" xfId="0" applyNumberFormat="1" applyFill="1" applyBorder="1" applyAlignment="1">
      <alignment horizontal="center"/>
    </xf>
    <xf numFmtId="4" fontId="4" fillId="0" borderId="8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84" fontId="0" fillId="0" borderId="9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18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0" borderId="10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1" fontId="0" fillId="0" borderId="14" xfId="0" applyNumberFormat="1" applyFill="1" applyBorder="1" applyAlignment="1">
      <alignment horizontal="center"/>
    </xf>
    <xf numFmtId="11" fontId="0" fillId="0" borderId="15" xfId="0" applyNumberForma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0" borderId="3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184" fontId="0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 vertical="center"/>
    </xf>
    <xf numFmtId="184" fontId="0" fillId="2" borderId="8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2" borderId="10" xfId="0" applyNumberFormat="1" applyFont="1" applyFill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184" fontId="0" fillId="2" borderId="15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4" xfId="0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1" fontId="0" fillId="0" borderId="6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13" xfId="0" applyNumberForma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11" fontId="0" fillId="0" borderId="6" xfId="0" applyNumberFormat="1" applyFont="1" applyBorder="1" applyAlignment="1">
      <alignment horizontal="center" vertical="center"/>
    </xf>
    <xf numFmtId="11" fontId="0" fillId="0" borderId="9" xfId="0" applyNumberFormat="1" applyFont="1" applyBorder="1" applyAlignment="1">
      <alignment horizontal="center" vertical="center"/>
    </xf>
    <xf numFmtId="11" fontId="0" fillId="0" borderId="1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20" fillId="0" borderId="0" xfId="0" applyNumberFormat="1" applyFont="1" applyAlignment="1">
      <alignment horizontal="left"/>
    </xf>
    <xf numFmtId="4" fontId="0" fillId="0" borderId="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right"/>
    </xf>
    <xf numFmtId="11" fontId="0" fillId="2" borderId="8" xfId="0" applyNumberFormat="1" applyFill="1" applyBorder="1" applyAlignment="1">
      <alignment horizontal="center" vertical="center"/>
    </xf>
    <xf numFmtId="11" fontId="0" fillId="2" borderId="10" xfId="0" applyNumberFormat="1" applyFill="1" applyBorder="1" applyAlignment="1">
      <alignment horizontal="center" vertical="center"/>
    </xf>
    <xf numFmtId="11" fontId="0" fillId="2" borderId="15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6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tabSelected="1" workbookViewId="0" topLeftCell="A19">
      <selection activeCell="K59" sqref="K59"/>
    </sheetView>
  </sheetViews>
  <sheetFormatPr defaultColWidth="9.140625" defaultRowHeight="12.75"/>
  <cols>
    <col min="1" max="1" width="7.28125" style="0" customWidth="1"/>
    <col min="2" max="8" width="14.7109375" style="0" customWidth="1"/>
    <col min="9" max="9" width="7.421875" style="0" bestFit="1" customWidth="1"/>
    <col min="10" max="17" width="14.7109375" style="0" customWidth="1"/>
  </cols>
  <sheetData>
    <row r="1" spans="1:13" ht="12.75">
      <c r="A1" s="153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3" spans="1:4" ht="12.75">
      <c r="A3" s="17" t="s">
        <v>6</v>
      </c>
      <c r="B3">
        <v>26400</v>
      </c>
      <c r="C3" t="s">
        <v>9</v>
      </c>
      <c r="D3" t="s">
        <v>10</v>
      </c>
    </row>
    <row r="4" spans="1:4" ht="12.75">
      <c r="A4" s="17" t="s">
        <v>11</v>
      </c>
      <c r="B4">
        <f>B3/1100</f>
        <v>24</v>
      </c>
      <c r="C4" t="s">
        <v>9</v>
      </c>
      <c r="D4" t="s">
        <v>12</v>
      </c>
    </row>
    <row r="5" spans="1:4" ht="12.75">
      <c r="A5" s="17" t="s">
        <v>4</v>
      </c>
      <c r="B5">
        <f>6*B3</f>
        <v>158400</v>
      </c>
      <c r="C5" t="s">
        <v>9</v>
      </c>
      <c r="D5" t="s">
        <v>13</v>
      </c>
    </row>
    <row r="6" spans="1:3" ht="12.75">
      <c r="A6" s="17" t="s">
        <v>14</v>
      </c>
      <c r="B6" s="2">
        <v>3.1</v>
      </c>
      <c r="C6" t="s">
        <v>1</v>
      </c>
    </row>
    <row r="7" spans="1:4" ht="12.75">
      <c r="A7" s="18" t="s">
        <v>15</v>
      </c>
      <c r="B7" s="2">
        <v>4</v>
      </c>
      <c r="D7" s="19" t="s">
        <v>16</v>
      </c>
    </row>
    <row r="8" spans="1:6" ht="12.75">
      <c r="A8" s="17" t="s">
        <v>17</v>
      </c>
      <c r="B8">
        <v>9</v>
      </c>
      <c r="C8" s="10" t="s">
        <v>3</v>
      </c>
      <c r="D8" s="8" t="s">
        <v>18</v>
      </c>
      <c r="E8" s="9">
        <f>(B8-2)/100</f>
        <v>0.07</v>
      </c>
      <c r="F8" s="19" t="s">
        <v>19</v>
      </c>
    </row>
    <row r="9" spans="1:9" ht="12.75">
      <c r="A9" s="18" t="s">
        <v>20</v>
      </c>
      <c r="B9" s="2">
        <v>1.3</v>
      </c>
      <c r="C9" s="3" t="s">
        <v>21</v>
      </c>
      <c r="D9" s="3" t="s">
        <v>22</v>
      </c>
      <c r="E9" s="9"/>
      <c r="F9" s="20" t="s">
        <v>2</v>
      </c>
      <c r="G9" s="9">
        <v>1</v>
      </c>
      <c r="H9" s="20" t="s">
        <v>23</v>
      </c>
      <c r="I9" s="21">
        <f>B97</f>
        <v>24.57500000000001</v>
      </c>
    </row>
    <row r="10" spans="1:9" ht="12.75">
      <c r="A10" s="22" t="s">
        <v>24</v>
      </c>
      <c r="B10" s="2">
        <v>0.72</v>
      </c>
      <c r="C10" s="3" t="s">
        <v>9</v>
      </c>
      <c r="D10" s="3" t="s">
        <v>25</v>
      </c>
      <c r="E10" s="9"/>
      <c r="F10" s="20" t="s">
        <v>2</v>
      </c>
      <c r="G10" s="9">
        <v>0</v>
      </c>
      <c r="H10" s="20" t="s">
        <v>23</v>
      </c>
      <c r="I10" s="9">
        <v>0</v>
      </c>
    </row>
    <row r="11" spans="1:9" ht="12.75">
      <c r="A11" s="22" t="s">
        <v>26</v>
      </c>
      <c r="B11" s="2">
        <v>0.3</v>
      </c>
      <c r="C11" s="3" t="s">
        <v>9</v>
      </c>
      <c r="D11" s="3" t="s">
        <v>27</v>
      </c>
      <c r="E11" s="9"/>
      <c r="F11" s="20" t="s">
        <v>2</v>
      </c>
      <c r="G11" s="9">
        <v>1</v>
      </c>
      <c r="H11" s="20" t="s">
        <v>23</v>
      </c>
      <c r="I11" s="9">
        <f>2*200.4125</f>
        <v>400.825</v>
      </c>
    </row>
    <row r="12" spans="1:6" ht="12.75">
      <c r="A12" s="17" t="s">
        <v>28</v>
      </c>
      <c r="B12" s="4">
        <f>(B10*G10*I10)+(B11*G11*I11)+(B9*G9*I9*B6)</f>
        <v>219.28475000000003</v>
      </c>
      <c r="C12" s="3" t="s">
        <v>7</v>
      </c>
      <c r="D12" s="9" t="s">
        <v>29</v>
      </c>
      <c r="E12" s="9"/>
      <c r="F12" s="8"/>
    </row>
    <row r="13" spans="1:5" ht="12.75">
      <c r="A13" s="17"/>
      <c r="C13" s="3"/>
      <c r="D13" s="9"/>
      <c r="E13" s="9"/>
    </row>
    <row r="14" spans="1:8" ht="12.75">
      <c r="A14" s="189" t="s">
        <v>30</v>
      </c>
      <c r="B14" s="189"/>
      <c r="C14" s="189"/>
      <c r="D14" s="189"/>
      <c r="E14" s="189"/>
      <c r="F14" s="189"/>
      <c r="G14" s="189"/>
      <c r="H14" s="189"/>
    </row>
    <row r="16" spans="1:9" ht="12.75">
      <c r="A16" s="171" t="s">
        <v>31</v>
      </c>
      <c r="B16" s="171"/>
      <c r="C16" s="171"/>
      <c r="D16" s="171"/>
      <c r="E16" s="171"/>
      <c r="F16" s="171"/>
      <c r="G16" s="9"/>
      <c r="H16" s="9"/>
      <c r="I16" s="9"/>
    </row>
    <row r="17" spans="1:16" ht="12.75">
      <c r="A17" s="23" t="s">
        <v>0</v>
      </c>
      <c r="B17" s="24" t="s">
        <v>32</v>
      </c>
      <c r="C17" s="24" t="s">
        <v>33</v>
      </c>
      <c r="D17" s="24" t="s">
        <v>34</v>
      </c>
      <c r="E17" s="24" t="s">
        <v>35</v>
      </c>
      <c r="F17" s="25" t="s">
        <v>36</v>
      </c>
      <c r="G17" s="26"/>
      <c r="H17" s="27" t="s">
        <v>34</v>
      </c>
      <c r="I17" s="24" t="s">
        <v>35</v>
      </c>
      <c r="J17" s="24" t="s">
        <v>34</v>
      </c>
      <c r="K17" s="24" t="s">
        <v>35</v>
      </c>
      <c r="L17" s="24" t="s">
        <v>37</v>
      </c>
      <c r="M17" s="28" t="s">
        <v>38</v>
      </c>
      <c r="N17" s="29"/>
      <c r="O17" s="30"/>
      <c r="P17" s="31"/>
    </row>
    <row r="18" spans="1:18" ht="12.75">
      <c r="A18" s="32">
        <v>1</v>
      </c>
      <c r="B18" s="33">
        <v>2.45</v>
      </c>
      <c r="C18" s="34">
        <v>0.25</v>
      </c>
      <c r="D18" s="35">
        <v>1.225</v>
      </c>
      <c r="E18" s="34">
        <v>0.15</v>
      </c>
      <c r="F18" s="36">
        <f>M18/B59</f>
        <v>10.279795918367347</v>
      </c>
      <c r="G18" s="37"/>
      <c r="H18" s="38">
        <v>4.4</v>
      </c>
      <c r="I18" s="39">
        <v>2.9</v>
      </c>
      <c r="J18" s="39"/>
      <c r="K18" s="39"/>
      <c r="L18" s="40">
        <f aca="true" t="shared" si="0" ref="L18:L55">(H18*I18)-(J18*K18)</f>
        <v>12.76</v>
      </c>
      <c r="M18" s="41">
        <f aca="true" t="shared" si="1" ref="M18:M55">((($B$10*$G$10)+($B$11*$G$11))*L18)+(($B$9*$G$9)*($B$6*B59))</f>
        <v>6.296375</v>
      </c>
      <c r="N18" s="42"/>
      <c r="O18" s="43"/>
      <c r="P18" s="31"/>
      <c r="Q18" s="43"/>
      <c r="R18" s="31"/>
    </row>
    <row r="19" spans="1:18" ht="12.75">
      <c r="A19" s="44">
        <f>1+A18</f>
        <v>2</v>
      </c>
      <c r="B19" s="45">
        <v>2.15</v>
      </c>
      <c r="C19" s="46">
        <v>0.25</v>
      </c>
      <c r="D19" s="47">
        <v>6.425</v>
      </c>
      <c r="E19" s="46">
        <v>0.15</v>
      </c>
      <c r="F19" s="48">
        <f>M19/B60</f>
        <v>18.874069767441863</v>
      </c>
      <c r="G19" s="37"/>
      <c r="H19" s="38">
        <v>4.4</v>
      </c>
      <c r="I19" s="49">
        <v>6.825</v>
      </c>
      <c r="J19" s="49">
        <v>0.875</v>
      </c>
      <c r="K19" s="49">
        <v>3.925</v>
      </c>
      <c r="L19" s="40">
        <f t="shared" si="0"/>
        <v>26.595625000000005</v>
      </c>
      <c r="M19" s="41">
        <f t="shared" si="1"/>
        <v>10.1448125</v>
      </c>
      <c r="N19" s="42"/>
      <c r="O19" s="43"/>
      <c r="P19" s="31"/>
      <c r="Q19" s="43"/>
      <c r="R19" s="31"/>
    </row>
    <row r="20" spans="1:18" ht="12.75">
      <c r="A20" s="44">
        <f aca="true" t="shared" si="2" ref="A20:A55">1+A19</f>
        <v>3</v>
      </c>
      <c r="B20" s="45">
        <v>0.25</v>
      </c>
      <c r="C20" s="46">
        <v>12.65</v>
      </c>
      <c r="D20" s="46">
        <v>7.65</v>
      </c>
      <c r="E20" s="47">
        <v>6.325</v>
      </c>
      <c r="F20" s="50">
        <f aca="true" t="shared" si="3" ref="F20:F54">M20/B61</f>
        <v>11.679762845849805</v>
      </c>
      <c r="G20" s="51"/>
      <c r="H20" s="167">
        <f>L19+L31</f>
        <v>47.38187500000001</v>
      </c>
      <c r="I20" s="188"/>
      <c r="J20" s="188">
        <f>L21+L36</f>
        <v>33.259375</v>
      </c>
      <c r="K20" s="188"/>
      <c r="L20" s="54">
        <f>H20+J20</f>
        <v>80.64125000000001</v>
      </c>
      <c r="M20" s="55">
        <f t="shared" si="1"/>
        <v>36.937250000000006</v>
      </c>
      <c r="N20" s="42"/>
      <c r="O20" s="43"/>
      <c r="P20" s="31"/>
      <c r="Q20" s="43"/>
      <c r="R20" s="31"/>
    </row>
    <row r="21" spans="1:18" ht="12.75">
      <c r="A21" s="44">
        <f t="shared" si="2"/>
        <v>4</v>
      </c>
      <c r="B21" s="45">
        <v>1</v>
      </c>
      <c r="C21" s="46">
        <v>0.25</v>
      </c>
      <c r="D21" s="46">
        <v>7</v>
      </c>
      <c r="E21" s="46">
        <v>12.5</v>
      </c>
      <c r="F21" s="50">
        <f t="shared" si="3"/>
        <v>29.15875</v>
      </c>
      <c r="G21" s="51"/>
      <c r="H21" s="56">
        <v>3.525</v>
      </c>
      <c r="I21" s="57">
        <v>6.825</v>
      </c>
      <c r="J21" s="57">
        <v>1.075</v>
      </c>
      <c r="K21" s="53">
        <v>2.9</v>
      </c>
      <c r="L21" s="54">
        <f t="shared" si="0"/>
        <v>20.940625</v>
      </c>
      <c r="M21" s="55">
        <f t="shared" si="1"/>
        <v>7.2896875</v>
      </c>
      <c r="N21" s="42"/>
      <c r="O21" s="43"/>
      <c r="P21" s="31"/>
      <c r="Q21" s="43"/>
      <c r="R21" s="31"/>
    </row>
    <row r="22" spans="1:18" ht="12.75">
      <c r="A22" s="58">
        <f t="shared" si="2"/>
        <v>5</v>
      </c>
      <c r="B22" s="59">
        <v>5.2</v>
      </c>
      <c r="C22" s="54">
        <v>0.25</v>
      </c>
      <c r="D22" s="54">
        <v>2.6</v>
      </c>
      <c r="E22" s="54">
        <v>12.5</v>
      </c>
      <c r="F22" s="50">
        <f t="shared" si="3"/>
        <v>8.279615384615385</v>
      </c>
      <c r="G22" s="51"/>
      <c r="H22" s="52">
        <v>6.35</v>
      </c>
      <c r="I22" s="53">
        <v>2.9</v>
      </c>
      <c r="J22" s="53"/>
      <c r="K22" s="53"/>
      <c r="L22" s="54">
        <f t="shared" si="0"/>
        <v>18.415</v>
      </c>
      <c r="M22" s="55">
        <f t="shared" si="1"/>
        <v>10.7635</v>
      </c>
      <c r="N22" s="42"/>
      <c r="O22" s="43"/>
      <c r="P22" s="31"/>
      <c r="Q22" s="43"/>
      <c r="R22" s="31"/>
    </row>
    <row r="23" spans="1:18" ht="12.75">
      <c r="A23" s="44">
        <f t="shared" si="2"/>
        <v>6</v>
      </c>
      <c r="B23" s="45">
        <v>0.25</v>
      </c>
      <c r="C23" s="46">
        <v>1.2</v>
      </c>
      <c r="D23" s="46">
        <v>0.15</v>
      </c>
      <c r="E23" s="46">
        <v>11.75</v>
      </c>
      <c r="F23" s="50">
        <f>M23/B64</f>
        <v>22.445</v>
      </c>
      <c r="G23" s="51"/>
      <c r="H23" s="52">
        <v>6.35</v>
      </c>
      <c r="I23" s="53">
        <v>2.9</v>
      </c>
      <c r="J23" s="53"/>
      <c r="K23" s="53"/>
      <c r="L23" s="54">
        <f t="shared" si="0"/>
        <v>18.415</v>
      </c>
      <c r="M23" s="55">
        <f t="shared" si="1"/>
        <v>6.733499999999999</v>
      </c>
      <c r="N23" s="42"/>
      <c r="O23" s="43"/>
      <c r="P23" s="31"/>
      <c r="Q23" s="43"/>
      <c r="R23" s="31"/>
    </row>
    <row r="24" spans="1:18" ht="12.75">
      <c r="A24" s="44">
        <f t="shared" si="2"/>
        <v>7</v>
      </c>
      <c r="B24" s="45">
        <v>0.25</v>
      </c>
      <c r="C24" s="46">
        <v>1.2</v>
      </c>
      <c r="D24" s="46">
        <v>0.15</v>
      </c>
      <c r="E24" s="46">
        <v>8.75</v>
      </c>
      <c r="F24" s="50">
        <f t="shared" si="3"/>
        <v>22.940625</v>
      </c>
      <c r="G24" s="51"/>
      <c r="H24" s="56">
        <v>5.275</v>
      </c>
      <c r="I24" s="57">
        <v>3.925</v>
      </c>
      <c r="J24" s="53">
        <v>1.75</v>
      </c>
      <c r="K24" s="57">
        <v>1.025</v>
      </c>
      <c r="L24" s="54">
        <f t="shared" si="0"/>
        <v>18.910625</v>
      </c>
      <c r="M24" s="55">
        <f t="shared" si="1"/>
        <v>6.8821875</v>
      </c>
      <c r="N24" s="42"/>
      <c r="O24" s="43"/>
      <c r="P24" s="31"/>
      <c r="Q24" s="43"/>
      <c r="R24" s="31"/>
    </row>
    <row r="25" spans="1:18" ht="12.75">
      <c r="A25" s="44">
        <f t="shared" si="2"/>
        <v>8</v>
      </c>
      <c r="B25" s="45">
        <v>2.05</v>
      </c>
      <c r="C25" s="46">
        <v>0.25</v>
      </c>
      <c r="D25" s="47">
        <v>1.025</v>
      </c>
      <c r="E25" s="46">
        <v>8</v>
      </c>
      <c r="F25" s="50">
        <f t="shared" si="3"/>
        <v>15.099634146341465</v>
      </c>
      <c r="G25" s="51"/>
      <c r="H25" s="56">
        <v>5.275</v>
      </c>
      <c r="I25" s="57">
        <v>3.925</v>
      </c>
      <c r="J25" s="53">
        <v>1.75</v>
      </c>
      <c r="K25" s="57">
        <v>1.025</v>
      </c>
      <c r="L25" s="54">
        <f t="shared" si="0"/>
        <v>18.910625</v>
      </c>
      <c r="M25" s="55">
        <f t="shared" si="1"/>
        <v>7.7385625000000005</v>
      </c>
      <c r="N25" s="42"/>
      <c r="O25" s="43"/>
      <c r="P25" s="31"/>
      <c r="Q25" s="43"/>
      <c r="R25" s="31"/>
    </row>
    <row r="26" spans="1:18" ht="12.75">
      <c r="A26" s="44">
        <f t="shared" si="2"/>
        <v>9</v>
      </c>
      <c r="B26" s="45">
        <v>0.25</v>
      </c>
      <c r="C26" s="46">
        <v>0.9</v>
      </c>
      <c r="D26" s="46">
        <v>1.9</v>
      </c>
      <c r="E26" s="46">
        <v>7.4</v>
      </c>
      <c r="F26" s="50">
        <f t="shared" si="3"/>
        <v>29.244166666666665</v>
      </c>
      <c r="G26" s="51"/>
      <c r="H26" s="56">
        <v>5.275</v>
      </c>
      <c r="I26" s="57">
        <v>3.925</v>
      </c>
      <c r="J26" s="53">
        <v>1.75</v>
      </c>
      <c r="K26" s="57">
        <v>1.025</v>
      </c>
      <c r="L26" s="54">
        <f t="shared" si="0"/>
        <v>18.910625</v>
      </c>
      <c r="M26" s="55">
        <f t="shared" si="1"/>
        <v>6.5799375</v>
      </c>
      <c r="N26" s="42"/>
      <c r="O26" s="43"/>
      <c r="P26" s="31"/>
      <c r="Q26" s="43"/>
      <c r="R26" s="31"/>
    </row>
    <row r="27" spans="1:18" ht="12.75">
      <c r="A27" s="44">
        <f t="shared" si="2"/>
        <v>10</v>
      </c>
      <c r="B27" s="45">
        <v>0.25</v>
      </c>
      <c r="C27" s="46">
        <v>0.9</v>
      </c>
      <c r="D27" s="46">
        <v>1.9</v>
      </c>
      <c r="E27" s="46">
        <v>5.25</v>
      </c>
      <c r="F27" s="50">
        <f t="shared" si="3"/>
        <v>29.244166666666665</v>
      </c>
      <c r="G27" s="51"/>
      <c r="H27" s="56">
        <v>5.275</v>
      </c>
      <c r="I27" s="57">
        <v>3.925</v>
      </c>
      <c r="J27" s="53">
        <v>1.75</v>
      </c>
      <c r="K27" s="57">
        <v>1.025</v>
      </c>
      <c r="L27" s="54">
        <f t="shared" si="0"/>
        <v>18.910625</v>
      </c>
      <c r="M27" s="55">
        <f t="shared" si="1"/>
        <v>6.5799375</v>
      </c>
      <c r="N27" s="42"/>
      <c r="O27" s="43"/>
      <c r="P27" s="31"/>
      <c r="Q27" s="43"/>
      <c r="R27" s="31"/>
    </row>
    <row r="28" spans="1:18" ht="12.75">
      <c r="A28" s="58">
        <f t="shared" si="2"/>
        <v>11</v>
      </c>
      <c r="B28" s="59">
        <v>2.05</v>
      </c>
      <c r="C28" s="54">
        <v>0.25</v>
      </c>
      <c r="D28" s="60">
        <v>1.025</v>
      </c>
      <c r="E28" s="54">
        <v>4.65</v>
      </c>
      <c r="F28" s="50">
        <f t="shared" si="3"/>
        <v>15.099634146341465</v>
      </c>
      <c r="G28" s="51"/>
      <c r="H28" s="56">
        <v>5.275</v>
      </c>
      <c r="I28" s="57">
        <v>3.925</v>
      </c>
      <c r="J28" s="53">
        <v>1.75</v>
      </c>
      <c r="K28" s="57">
        <v>1.025</v>
      </c>
      <c r="L28" s="54">
        <f t="shared" si="0"/>
        <v>18.910625</v>
      </c>
      <c r="M28" s="55">
        <f t="shared" si="1"/>
        <v>7.7385625000000005</v>
      </c>
      <c r="N28" s="42"/>
      <c r="O28" s="43"/>
      <c r="P28" s="31"/>
      <c r="Q28" s="43"/>
      <c r="R28" s="31"/>
    </row>
    <row r="29" spans="1:18" ht="12.75">
      <c r="A29" s="44">
        <f t="shared" si="2"/>
        <v>12</v>
      </c>
      <c r="B29" s="45">
        <v>0.25</v>
      </c>
      <c r="C29" s="46">
        <v>1.2</v>
      </c>
      <c r="D29" s="46">
        <v>0.15</v>
      </c>
      <c r="E29" s="46">
        <v>3.9</v>
      </c>
      <c r="F29" s="50">
        <f t="shared" si="3"/>
        <v>22.940625</v>
      </c>
      <c r="G29" s="51"/>
      <c r="H29" s="56">
        <v>5.275</v>
      </c>
      <c r="I29" s="57">
        <v>3.925</v>
      </c>
      <c r="J29" s="53">
        <v>1.75</v>
      </c>
      <c r="K29" s="57">
        <v>1.025</v>
      </c>
      <c r="L29" s="54">
        <f t="shared" si="0"/>
        <v>18.910625</v>
      </c>
      <c r="M29" s="55">
        <f t="shared" si="1"/>
        <v>6.8821875</v>
      </c>
      <c r="N29" s="42"/>
      <c r="O29" s="43"/>
      <c r="P29" s="31"/>
      <c r="Q29" s="43"/>
      <c r="R29" s="31"/>
    </row>
    <row r="30" spans="1:18" ht="12.75">
      <c r="A30" s="44">
        <f t="shared" si="2"/>
        <v>13</v>
      </c>
      <c r="B30" s="45">
        <v>0.25</v>
      </c>
      <c r="C30" s="46">
        <v>1.2</v>
      </c>
      <c r="D30" s="46">
        <v>0.15</v>
      </c>
      <c r="E30" s="46">
        <v>0.9</v>
      </c>
      <c r="F30" s="50">
        <f>M30/B71</f>
        <v>16.79</v>
      </c>
      <c r="G30" s="51"/>
      <c r="H30" s="52">
        <v>4.4</v>
      </c>
      <c r="I30" s="53">
        <v>2.9</v>
      </c>
      <c r="J30" s="53"/>
      <c r="K30" s="53"/>
      <c r="L30" s="54">
        <f t="shared" si="0"/>
        <v>12.76</v>
      </c>
      <c r="M30" s="55">
        <f t="shared" si="1"/>
        <v>5.037</v>
      </c>
      <c r="N30" s="42"/>
      <c r="O30" s="43"/>
      <c r="P30" s="31"/>
      <c r="Q30" s="43"/>
      <c r="R30" s="31"/>
    </row>
    <row r="31" spans="1:18" ht="12.75">
      <c r="A31" s="58">
        <f t="shared" si="2"/>
        <v>14</v>
      </c>
      <c r="B31" s="59">
        <v>0.7</v>
      </c>
      <c r="C31" s="54">
        <v>0.25</v>
      </c>
      <c r="D31" s="54">
        <v>8.15</v>
      </c>
      <c r="E31" s="54">
        <v>2.55</v>
      </c>
      <c r="F31" s="50">
        <f t="shared" si="3"/>
        <v>39.66357142857144</v>
      </c>
      <c r="G31" s="51"/>
      <c r="H31" s="52">
        <v>3.45</v>
      </c>
      <c r="I31" s="57">
        <v>6.025</v>
      </c>
      <c r="J31" s="53"/>
      <c r="K31" s="53"/>
      <c r="L31" s="54">
        <f t="shared" si="0"/>
        <v>20.786250000000003</v>
      </c>
      <c r="M31" s="55">
        <f t="shared" si="1"/>
        <v>6.941125000000001</v>
      </c>
      <c r="N31" s="42"/>
      <c r="O31" s="43"/>
      <c r="P31" s="31"/>
      <c r="Q31" s="43"/>
      <c r="R31" s="31"/>
    </row>
    <row r="32" spans="1:18" ht="12.75">
      <c r="A32" s="44">
        <f t="shared" si="2"/>
        <v>15</v>
      </c>
      <c r="B32" s="45">
        <v>1</v>
      </c>
      <c r="C32" s="46">
        <v>0.25</v>
      </c>
      <c r="D32" s="46">
        <v>14.5</v>
      </c>
      <c r="E32" s="46">
        <v>2.55</v>
      </c>
      <c r="F32" s="50">
        <f t="shared" si="3"/>
        <v>31.142500000000002</v>
      </c>
      <c r="G32" s="51"/>
      <c r="H32" s="52">
        <v>3.75</v>
      </c>
      <c r="I32" s="57">
        <v>6.025</v>
      </c>
      <c r="J32" s="53"/>
      <c r="K32" s="53"/>
      <c r="L32" s="54">
        <f t="shared" si="0"/>
        <v>22.59375</v>
      </c>
      <c r="M32" s="55">
        <f t="shared" si="1"/>
        <v>7.7856250000000005</v>
      </c>
      <c r="N32" s="42"/>
      <c r="O32" s="43"/>
      <c r="P32" s="31"/>
      <c r="Q32" s="43"/>
      <c r="R32" s="31"/>
    </row>
    <row r="33" spans="1:18" ht="12.75">
      <c r="A33" s="44">
        <f t="shared" si="2"/>
        <v>16</v>
      </c>
      <c r="B33" s="45">
        <v>0.25</v>
      </c>
      <c r="C33" s="46">
        <v>8.5</v>
      </c>
      <c r="D33" s="46">
        <v>14.85</v>
      </c>
      <c r="E33" s="46">
        <v>6.95</v>
      </c>
      <c r="F33" s="50">
        <f t="shared" si="3"/>
        <v>8.934999999999999</v>
      </c>
      <c r="G33" s="51"/>
      <c r="H33" s="167">
        <f>L32</f>
        <v>22.59375</v>
      </c>
      <c r="I33" s="188"/>
      <c r="J33" s="188">
        <f>L34</f>
        <v>12.15</v>
      </c>
      <c r="K33" s="188"/>
      <c r="L33" s="54">
        <f>H33+J33</f>
        <v>34.74375</v>
      </c>
      <c r="M33" s="55">
        <f t="shared" si="1"/>
        <v>18.986874999999998</v>
      </c>
      <c r="N33" s="42"/>
      <c r="O33" s="43"/>
      <c r="P33" s="31"/>
      <c r="Q33" s="43"/>
      <c r="R33" s="31"/>
    </row>
    <row r="34" spans="1:18" ht="12.75">
      <c r="A34" s="44">
        <f t="shared" si="2"/>
        <v>17</v>
      </c>
      <c r="B34" s="45">
        <v>1.56</v>
      </c>
      <c r="C34" s="46">
        <v>0.25</v>
      </c>
      <c r="D34" s="46">
        <v>14.22</v>
      </c>
      <c r="E34" s="46">
        <v>11.35</v>
      </c>
      <c r="F34" s="50">
        <f t="shared" si="3"/>
        <v>13.376153846153846</v>
      </c>
      <c r="G34" s="51"/>
      <c r="H34" s="52">
        <v>2.16</v>
      </c>
      <c r="I34" s="57">
        <v>5.625</v>
      </c>
      <c r="J34" s="53"/>
      <c r="K34" s="53"/>
      <c r="L34" s="54">
        <f t="shared" si="0"/>
        <v>12.15</v>
      </c>
      <c r="M34" s="55">
        <f t="shared" si="1"/>
        <v>5.2167</v>
      </c>
      <c r="N34" s="42"/>
      <c r="O34" s="43"/>
      <c r="P34" s="31"/>
      <c r="Q34" s="43"/>
      <c r="R34" s="31"/>
    </row>
    <row r="35" spans="1:18" ht="12.75">
      <c r="A35" s="44">
        <f t="shared" si="2"/>
        <v>18</v>
      </c>
      <c r="B35" s="45">
        <v>1.65</v>
      </c>
      <c r="C35" s="46">
        <v>0.25</v>
      </c>
      <c r="D35" s="47">
        <v>11.415</v>
      </c>
      <c r="E35" s="46">
        <v>11.35</v>
      </c>
      <c r="F35" s="50">
        <f t="shared" si="3"/>
        <v>15.68909090909091</v>
      </c>
      <c r="G35" s="51"/>
      <c r="H35" s="52">
        <v>2.85</v>
      </c>
      <c r="I35" s="57">
        <v>5.625</v>
      </c>
      <c r="J35" s="53"/>
      <c r="K35" s="53"/>
      <c r="L35" s="54">
        <f t="shared" si="0"/>
        <v>16.03125</v>
      </c>
      <c r="M35" s="55">
        <f t="shared" si="1"/>
        <v>6.47175</v>
      </c>
      <c r="N35" s="42"/>
      <c r="O35" s="43"/>
      <c r="P35" s="31"/>
      <c r="Q35" s="43"/>
      <c r="R35" s="31"/>
    </row>
    <row r="36" spans="1:18" ht="12.75">
      <c r="A36" s="44">
        <f t="shared" si="2"/>
        <v>19</v>
      </c>
      <c r="B36" s="45">
        <v>1.59</v>
      </c>
      <c r="C36" s="46">
        <v>0.25</v>
      </c>
      <c r="D36" s="47">
        <v>8.595</v>
      </c>
      <c r="E36" s="46">
        <v>11.35</v>
      </c>
      <c r="F36" s="50">
        <f t="shared" si="3"/>
        <v>13.327169811320752</v>
      </c>
      <c r="G36" s="51"/>
      <c r="H36" s="52">
        <v>2.19</v>
      </c>
      <c r="I36" s="57">
        <v>5.625</v>
      </c>
      <c r="J36" s="53"/>
      <c r="K36" s="53"/>
      <c r="L36" s="54">
        <f t="shared" si="0"/>
        <v>12.31875</v>
      </c>
      <c r="M36" s="55">
        <f t="shared" si="1"/>
        <v>5.297549999999999</v>
      </c>
      <c r="N36" s="42"/>
      <c r="O36" s="43"/>
      <c r="P36" s="31"/>
      <c r="Q36" s="43"/>
      <c r="R36" s="31"/>
    </row>
    <row r="37" spans="1:18" ht="12.75">
      <c r="A37" s="58">
        <f t="shared" si="2"/>
        <v>20</v>
      </c>
      <c r="B37" s="59">
        <v>1.59</v>
      </c>
      <c r="C37" s="46">
        <v>0.25</v>
      </c>
      <c r="D37" s="60">
        <v>34.365</v>
      </c>
      <c r="E37" s="54">
        <v>11.35</v>
      </c>
      <c r="F37" s="50">
        <f t="shared" si="3"/>
        <v>13.327169811320752</v>
      </c>
      <c r="G37" s="51"/>
      <c r="H37" s="52">
        <v>2.19</v>
      </c>
      <c r="I37" s="57">
        <v>5.625</v>
      </c>
      <c r="J37" s="53"/>
      <c r="K37" s="53"/>
      <c r="L37" s="54">
        <f t="shared" si="0"/>
        <v>12.31875</v>
      </c>
      <c r="M37" s="55">
        <f t="shared" si="1"/>
        <v>5.297549999999999</v>
      </c>
      <c r="N37" s="42"/>
      <c r="O37" s="43"/>
      <c r="P37" s="31"/>
      <c r="Q37" s="43"/>
      <c r="R37" s="31"/>
    </row>
    <row r="38" spans="1:18" ht="12.75">
      <c r="A38" s="58">
        <f t="shared" si="2"/>
        <v>21</v>
      </c>
      <c r="B38" s="59">
        <v>1.65</v>
      </c>
      <c r="C38" s="46">
        <v>0.25</v>
      </c>
      <c r="D38" s="60">
        <v>31.545</v>
      </c>
      <c r="E38" s="54">
        <v>11.35</v>
      </c>
      <c r="F38" s="50">
        <f t="shared" si="3"/>
        <v>15.68909090909091</v>
      </c>
      <c r="G38" s="51"/>
      <c r="H38" s="52">
        <v>2.85</v>
      </c>
      <c r="I38" s="57">
        <v>5.625</v>
      </c>
      <c r="J38" s="53"/>
      <c r="K38" s="53"/>
      <c r="L38" s="54">
        <f t="shared" si="0"/>
        <v>16.03125</v>
      </c>
      <c r="M38" s="55">
        <f t="shared" si="1"/>
        <v>6.47175</v>
      </c>
      <c r="N38" s="42"/>
      <c r="O38" s="43"/>
      <c r="P38" s="31"/>
      <c r="Q38" s="43"/>
      <c r="R38" s="31"/>
    </row>
    <row r="39" spans="1:18" ht="12.75">
      <c r="A39" s="58">
        <f t="shared" si="2"/>
        <v>22</v>
      </c>
      <c r="B39" s="59">
        <v>1.56</v>
      </c>
      <c r="C39" s="46">
        <v>0.25</v>
      </c>
      <c r="D39" s="54">
        <v>28.74</v>
      </c>
      <c r="E39" s="54">
        <v>11.35</v>
      </c>
      <c r="F39" s="50">
        <f t="shared" si="3"/>
        <v>13.376153846153846</v>
      </c>
      <c r="G39" s="51"/>
      <c r="H39" s="52">
        <v>2.16</v>
      </c>
      <c r="I39" s="57">
        <v>5.625</v>
      </c>
      <c r="J39" s="53"/>
      <c r="K39" s="53"/>
      <c r="L39" s="54">
        <f t="shared" si="0"/>
        <v>12.15</v>
      </c>
      <c r="M39" s="55">
        <f t="shared" si="1"/>
        <v>5.2167</v>
      </c>
      <c r="N39" s="42"/>
      <c r="O39" s="43"/>
      <c r="P39" s="31"/>
      <c r="Q39" s="43"/>
      <c r="R39" s="31"/>
    </row>
    <row r="40" spans="1:18" ht="12.75">
      <c r="A40" s="58">
        <f t="shared" si="2"/>
        <v>23</v>
      </c>
      <c r="B40" s="59">
        <v>0.25</v>
      </c>
      <c r="C40" s="46">
        <v>8.5</v>
      </c>
      <c r="D40" s="54">
        <v>28.11</v>
      </c>
      <c r="E40" s="54">
        <v>6.95</v>
      </c>
      <c r="F40" s="50">
        <f t="shared" si="3"/>
        <v>8.934999999999999</v>
      </c>
      <c r="G40" s="51"/>
      <c r="H40" s="167">
        <f>L39</f>
        <v>12.15</v>
      </c>
      <c r="I40" s="188"/>
      <c r="J40" s="188">
        <f>L41</f>
        <v>22.59375</v>
      </c>
      <c r="K40" s="188"/>
      <c r="L40" s="54">
        <f>H40+J40</f>
        <v>34.74375</v>
      </c>
      <c r="M40" s="55">
        <f>((($B$10*$G$10)+($B$11*$G$11))*L40)+(($B$9*$G$9)*($B$6*B81))</f>
        <v>18.986874999999998</v>
      </c>
      <c r="N40" s="42"/>
      <c r="O40" s="43"/>
      <c r="P40" s="31"/>
      <c r="Q40" s="43"/>
      <c r="R40" s="31"/>
    </row>
    <row r="41" spans="1:18" ht="12.75">
      <c r="A41" s="58">
        <f>1+A40</f>
        <v>24</v>
      </c>
      <c r="B41" s="59">
        <v>1</v>
      </c>
      <c r="C41" s="46">
        <v>0.25</v>
      </c>
      <c r="D41" s="54">
        <v>28.46</v>
      </c>
      <c r="E41" s="54">
        <v>2.55</v>
      </c>
      <c r="F41" s="50">
        <f t="shared" si="3"/>
        <v>31.142500000000002</v>
      </c>
      <c r="G41" s="51"/>
      <c r="H41" s="52">
        <v>3.75</v>
      </c>
      <c r="I41" s="57">
        <v>6.025</v>
      </c>
      <c r="J41" s="53"/>
      <c r="K41" s="53"/>
      <c r="L41" s="54">
        <f t="shared" si="0"/>
        <v>22.59375</v>
      </c>
      <c r="M41" s="55">
        <f t="shared" si="1"/>
        <v>7.7856250000000005</v>
      </c>
      <c r="N41" s="42"/>
      <c r="O41" s="43"/>
      <c r="P41" s="31"/>
      <c r="Q41" s="43"/>
      <c r="R41" s="31"/>
    </row>
    <row r="42" spans="1:18" ht="12.75">
      <c r="A42" s="58">
        <f t="shared" si="2"/>
        <v>25</v>
      </c>
      <c r="B42" s="59">
        <v>0.7</v>
      </c>
      <c r="C42" s="54">
        <v>0.25</v>
      </c>
      <c r="D42" s="54">
        <v>34.81</v>
      </c>
      <c r="E42" s="54">
        <v>2.55</v>
      </c>
      <c r="F42" s="50">
        <f t="shared" si="3"/>
        <v>39.66357142857144</v>
      </c>
      <c r="G42" s="51"/>
      <c r="H42" s="52">
        <v>3.45</v>
      </c>
      <c r="I42" s="57">
        <v>6.025</v>
      </c>
      <c r="J42" s="53"/>
      <c r="K42" s="53"/>
      <c r="L42" s="54">
        <f t="shared" si="0"/>
        <v>20.786250000000003</v>
      </c>
      <c r="M42" s="55">
        <f t="shared" si="1"/>
        <v>6.941125000000001</v>
      </c>
      <c r="N42" s="42"/>
      <c r="O42" s="43"/>
      <c r="P42" s="31"/>
      <c r="Q42" s="43"/>
      <c r="R42" s="31"/>
    </row>
    <row r="43" spans="1:18" ht="12.75">
      <c r="A43" s="58">
        <f t="shared" si="2"/>
        <v>26</v>
      </c>
      <c r="B43" s="59">
        <v>0.25</v>
      </c>
      <c r="C43" s="46">
        <v>1.2</v>
      </c>
      <c r="D43" s="54">
        <v>42.81</v>
      </c>
      <c r="E43" s="54">
        <v>0.9</v>
      </c>
      <c r="F43" s="50">
        <f t="shared" si="3"/>
        <v>16.79</v>
      </c>
      <c r="G43" s="51"/>
      <c r="H43" s="52">
        <v>4.4</v>
      </c>
      <c r="I43" s="53">
        <v>2.9</v>
      </c>
      <c r="J43" s="53"/>
      <c r="K43" s="53"/>
      <c r="L43" s="54">
        <f t="shared" si="0"/>
        <v>12.76</v>
      </c>
      <c r="M43" s="55">
        <f t="shared" si="1"/>
        <v>5.037</v>
      </c>
      <c r="N43" s="42"/>
      <c r="O43" s="43"/>
      <c r="P43" s="31"/>
      <c r="Q43" s="43"/>
      <c r="R43" s="31"/>
    </row>
    <row r="44" spans="1:18" ht="12.75">
      <c r="A44" s="58">
        <f t="shared" si="2"/>
        <v>27</v>
      </c>
      <c r="B44" s="59">
        <v>0.25</v>
      </c>
      <c r="C44" s="46">
        <v>1.2</v>
      </c>
      <c r="D44" s="54">
        <v>42.81</v>
      </c>
      <c r="E44" s="54">
        <v>3.9</v>
      </c>
      <c r="F44" s="50">
        <f t="shared" si="3"/>
        <v>22.940625</v>
      </c>
      <c r="G44" s="51"/>
      <c r="H44" s="56">
        <v>5.275</v>
      </c>
      <c r="I44" s="57">
        <v>3.925</v>
      </c>
      <c r="J44" s="53">
        <v>1.75</v>
      </c>
      <c r="K44" s="57">
        <v>1.025</v>
      </c>
      <c r="L44" s="54">
        <f t="shared" si="0"/>
        <v>18.910625</v>
      </c>
      <c r="M44" s="55">
        <f t="shared" si="1"/>
        <v>6.8821875</v>
      </c>
      <c r="N44" s="42"/>
      <c r="O44" s="43"/>
      <c r="P44" s="31"/>
      <c r="Q44" s="43"/>
      <c r="R44" s="31"/>
    </row>
    <row r="45" spans="1:18" ht="12.75">
      <c r="A45" s="58">
        <f t="shared" si="2"/>
        <v>28</v>
      </c>
      <c r="B45" s="59">
        <v>2.05</v>
      </c>
      <c r="C45" s="54">
        <v>0.25</v>
      </c>
      <c r="D45" s="60">
        <v>41.935</v>
      </c>
      <c r="E45" s="54">
        <v>4.65</v>
      </c>
      <c r="F45" s="50">
        <f t="shared" si="3"/>
        <v>15.099634146341465</v>
      </c>
      <c r="G45" s="51"/>
      <c r="H45" s="56">
        <v>5.275</v>
      </c>
      <c r="I45" s="57">
        <v>3.925</v>
      </c>
      <c r="J45" s="53">
        <v>1.75</v>
      </c>
      <c r="K45" s="57">
        <v>1.025</v>
      </c>
      <c r="L45" s="54">
        <f t="shared" si="0"/>
        <v>18.910625</v>
      </c>
      <c r="M45" s="55">
        <f t="shared" si="1"/>
        <v>7.7385625000000005</v>
      </c>
      <c r="N45" s="42"/>
      <c r="O45" s="43"/>
      <c r="P45" s="31"/>
      <c r="Q45" s="43"/>
      <c r="R45" s="31"/>
    </row>
    <row r="46" spans="1:18" ht="12.75">
      <c r="A46" s="58">
        <f t="shared" si="2"/>
        <v>29</v>
      </c>
      <c r="B46" s="59">
        <v>0.25</v>
      </c>
      <c r="C46" s="46">
        <v>0.9</v>
      </c>
      <c r="D46" s="54">
        <v>41.06</v>
      </c>
      <c r="E46" s="54">
        <v>5.25</v>
      </c>
      <c r="F46" s="50">
        <f t="shared" si="3"/>
        <v>29.244166666666665</v>
      </c>
      <c r="G46" s="51"/>
      <c r="H46" s="56">
        <v>5.275</v>
      </c>
      <c r="I46" s="57">
        <v>3.925</v>
      </c>
      <c r="J46" s="53">
        <v>1.75</v>
      </c>
      <c r="K46" s="57">
        <v>1.025</v>
      </c>
      <c r="L46" s="54">
        <f t="shared" si="0"/>
        <v>18.910625</v>
      </c>
      <c r="M46" s="55">
        <f t="shared" si="1"/>
        <v>6.5799375</v>
      </c>
      <c r="N46" s="42"/>
      <c r="O46" s="43"/>
      <c r="P46" s="31"/>
      <c r="Q46" s="43"/>
      <c r="R46" s="31"/>
    </row>
    <row r="47" spans="1:18" ht="12.75">
      <c r="A47" s="58">
        <f t="shared" si="2"/>
        <v>30</v>
      </c>
      <c r="B47" s="59">
        <v>0.25</v>
      </c>
      <c r="C47" s="46">
        <v>0.9</v>
      </c>
      <c r="D47" s="54">
        <v>41.06</v>
      </c>
      <c r="E47" s="54">
        <v>7.4</v>
      </c>
      <c r="F47" s="50">
        <f t="shared" si="3"/>
        <v>29.244166666666665</v>
      </c>
      <c r="G47" s="51"/>
      <c r="H47" s="56">
        <v>5.275</v>
      </c>
      <c r="I47" s="57">
        <v>3.925</v>
      </c>
      <c r="J47" s="53">
        <v>1.75</v>
      </c>
      <c r="K47" s="57">
        <v>1.025</v>
      </c>
      <c r="L47" s="54">
        <f>(H47*I47)-(J47*K47)</f>
        <v>18.910625</v>
      </c>
      <c r="M47" s="55">
        <f t="shared" si="1"/>
        <v>6.5799375</v>
      </c>
      <c r="N47" s="42"/>
      <c r="O47" s="43"/>
      <c r="P47" s="31"/>
      <c r="Q47" s="43"/>
      <c r="R47" s="31"/>
    </row>
    <row r="48" spans="1:18" ht="12.75">
      <c r="A48" s="58">
        <f t="shared" si="2"/>
        <v>31</v>
      </c>
      <c r="B48" s="59">
        <v>2.05</v>
      </c>
      <c r="C48" s="46">
        <v>0.25</v>
      </c>
      <c r="D48" s="60">
        <v>41.935</v>
      </c>
      <c r="E48" s="54">
        <v>8</v>
      </c>
      <c r="F48" s="50">
        <f t="shared" si="3"/>
        <v>15.099634146341465</v>
      </c>
      <c r="G48" s="51"/>
      <c r="H48" s="56">
        <v>5.275</v>
      </c>
      <c r="I48" s="57">
        <v>3.925</v>
      </c>
      <c r="J48" s="53">
        <v>1.75</v>
      </c>
      <c r="K48" s="57">
        <v>1.025</v>
      </c>
      <c r="L48" s="54">
        <f>(H48*I48)-(J48*K48)</f>
        <v>18.910625</v>
      </c>
      <c r="M48" s="55">
        <f t="shared" si="1"/>
        <v>7.7385625000000005</v>
      </c>
      <c r="N48" s="42"/>
      <c r="O48" s="43"/>
      <c r="P48" s="31"/>
      <c r="Q48" s="43"/>
      <c r="R48" s="31"/>
    </row>
    <row r="49" spans="1:18" ht="12.75">
      <c r="A49" s="58">
        <f t="shared" si="2"/>
        <v>32</v>
      </c>
      <c r="B49" s="59">
        <v>0.25</v>
      </c>
      <c r="C49" s="46">
        <v>1.2</v>
      </c>
      <c r="D49" s="54">
        <v>42.81</v>
      </c>
      <c r="E49" s="54">
        <v>8.75</v>
      </c>
      <c r="F49" s="50">
        <f t="shared" si="3"/>
        <v>22.940625</v>
      </c>
      <c r="G49" s="51"/>
      <c r="H49" s="56">
        <v>5.275</v>
      </c>
      <c r="I49" s="57">
        <v>3.925</v>
      </c>
      <c r="J49" s="53">
        <v>1.75</v>
      </c>
      <c r="K49" s="57">
        <v>1.025</v>
      </c>
      <c r="L49" s="54">
        <f>(H49*I49)-(J49*K49)</f>
        <v>18.910625</v>
      </c>
      <c r="M49" s="55">
        <f t="shared" si="1"/>
        <v>6.8821875</v>
      </c>
      <c r="N49" s="42"/>
      <c r="O49" s="43"/>
      <c r="P49" s="31"/>
      <c r="Q49" s="43"/>
      <c r="R49" s="31"/>
    </row>
    <row r="50" spans="1:18" ht="12.75">
      <c r="A50" s="58">
        <f t="shared" si="2"/>
        <v>33</v>
      </c>
      <c r="B50" s="59">
        <v>0.25</v>
      </c>
      <c r="C50" s="46">
        <v>1.2</v>
      </c>
      <c r="D50" s="54">
        <v>42.81</v>
      </c>
      <c r="E50" s="54">
        <v>11.75</v>
      </c>
      <c r="F50" s="50">
        <f t="shared" si="3"/>
        <v>22.445</v>
      </c>
      <c r="G50" s="51"/>
      <c r="H50" s="52">
        <v>6.35</v>
      </c>
      <c r="I50" s="53">
        <v>2.9</v>
      </c>
      <c r="J50" s="53"/>
      <c r="K50" s="53"/>
      <c r="L50" s="54">
        <f t="shared" si="0"/>
        <v>18.415</v>
      </c>
      <c r="M50" s="55">
        <f t="shared" si="1"/>
        <v>6.733499999999999</v>
      </c>
      <c r="N50" s="42"/>
      <c r="O50" s="43"/>
      <c r="P50" s="31"/>
      <c r="Q50" s="43"/>
      <c r="R50" s="31"/>
    </row>
    <row r="51" spans="1:18" ht="12.75">
      <c r="A51" s="58">
        <f t="shared" si="2"/>
        <v>34</v>
      </c>
      <c r="B51" s="59">
        <v>5.2</v>
      </c>
      <c r="C51" s="54">
        <v>0.25</v>
      </c>
      <c r="D51" s="54">
        <v>40.36</v>
      </c>
      <c r="E51" s="54">
        <v>12.5</v>
      </c>
      <c r="F51" s="50">
        <f t="shared" si="3"/>
        <v>8.279615384615385</v>
      </c>
      <c r="G51" s="51"/>
      <c r="H51" s="52">
        <v>6.35</v>
      </c>
      <c r="I51" s="53">
        <v>2.9</v>
      </c>
      <c r="J51" s="53"/>
      <c r="K51" s="53"/>
      <c r="L51" s="54">
        <f t="shared" si="0"/>
        <v>18.415</v>
      </c>
      <c r="M51" s="55">
        <f t="shared" si="1"/>
        <v>10.7635</v>
      </c>
      <c r="N51" s="42"/>
      <c r="O51" s="43"/>
      <c r="P51" s="31"/>
      <c r="Q51" s="43"/>
      <c r="R51" s="31"/>
    </row>
    <row r="52" spans="1:18" ht="12.75">
      <c r="A52" s="58">
        <f t="shared" si="2"/>
        <v>35</v>
      </c>
      <c r="B52" s="59">
        <v>1</v>
      </c>
      <c r="C52" s="46">
        <v>0.25</v>
      </c>
      <c r="D52" s="54">
        <v>35.96</v>
      </c>
      <c r="E52" s="54">
        <v>12.5</v>
      </c>
      <c r="F52" s="50">
        <f t="shared" si="3"/>
        <v>29.15875</v>
      </c>
      <c r="G52" s="51"/>
      <c r="H52" s="56">
        <v>3.525</v>
      </c>
      <c r="I52" s="57">
        <v>6.825</v>
      </c>
      <c r="J52" s="57">
        <v>1.075</v>
      </c>
      <c r="K52" s="53">
        <v>2.9</v>
      </c>
      <c r="L52" s="54">
        <f t="shared" si="0"/>
        <v>20.940625</v>
      </c>
      <c r="M52" s="55">
        <f t="shared" si="1"/>
        <v>7.2896875</v>
      </c>
      <c r="N52" s="42"/>
      <c r="O52" s="43"/>
      <c r="P52" s="31"/>
      <c r="Q52" s="43"/>
      <c r="R52" s="31"/>
    </row>
    <row r="53" spans="1:18" ht="12.75">
      <c r="A53" s="58">
        <f t="shared" si="2"/>
        <v>36</v>
      </c>
      <c r="B53" s="59">
        <v>0.25</v>
      </c>
      <c r="C53" s="46">
        <v>12.65</v>
      </c>
      <c r="D53" s="54">
        <v>35.31</v>
      </c>
      <c r="E53" s="54">
        <v>6.325</v>
      </c>
      <c r="F53" s="50">
        <f t="shared" si="3"/>
        <v>11.679762845849805</v>
      </c>
      <c r="G53" s="51"/>
      <c r="H53" s="167">
        <f>L52+L37</f>
        <v>33.259375</v>
      </c>
      <c r="I53" s="188"/>
      <c r="J53" s="188">
        <f>L54+L42</f>
        <v>47.38187500000001</v>
      </c>
      <c r="K53" s="188"/>
      <c r="L53" s="54">
        <f>H53+J53</f>
        <v>80.64125000000001</v>
      </c>
      <c r="M53" s="55">
        <f t="shared" si="1"/>
        <v>36.937250000000006</v>
      </c>
      <c r="N53" s="42"/>
      <c r="O53" s="43"/>
      <c r="P53" s="31"/>
      <c r="Q53" s="43"/>
      <c r="R53" s="31"/>
    </row>
    <row r="54" spans="1:18" ht="12.75">
      <c r="A54" s="58">
        <f t="shared" si="2"/>
        <v>37</v>
      </c>
      <c r="B54" s="59">
        <v>2.15</v>
      </c>
      <c r="C54" s="46">
        <v>0.25</v>
      </c>
      <c r="D54" s="60">
        <v>36.535</v>
      </c>
      <c r="E54" s="40">
        <v>0.15</v>
      </c>
      <c r="F54" s="48">
        <f t="shared" si="3"/>
        <v>18.874069767441863</v>
      </c>
      <c r="G54" s="37"/>
      <c r="H54" s="38">
        <v>4.4</v>
      </c>
      <c r="I54" s="49">
        <v>6.825</v>
      </c>
      <c r="J54" s="49">
        <v>0.875</v>
      </c>
      <c r="K54" s="49">
        <v>3.925</v>
      </c>
      <c r="L54" s="40">
        <f t="shared" si="0"/>
        <v>26.595625000000005</v>
      </c>
      <c r="M54" s="41">
        <f t="shared" si="1"/>
        <v>10.1448125</v>
      </c>
      <c r="N54" s="42"/>
      <c r="O54" s="43"/>
      <c r="P54" s="31"/>
      <c r="Q54" s="43"/>
      <c r="R54" s="31"/>
    </row>
    <row r="55" spans="1:18" ht="12.75">
      <c r="A55" s="61">
        <f t="shared" si="2"/>
        <v>38</v>
      </c>
      <c r="B55" s="62">
        <v>2.45</v>
      </c>
      <c r="C55" s="63">
        <v>0.25</v>
      </c>
      <c r="D55" s="64">
        <v>41.735</v>
      </c>
      <c r="E55" s="65">
        <v>0.15</v>
      </c>
      <c r="F55" s="66">
        <f>M55/B96</f>
        <v>10.279795918367347</v>
      </c>
      <c r="G55" s="37"/>
      <c r="H55" s="67">
        <v>4.4</v>
      </c>
      <c r="I55" s="68">
        <v>2.9</v>
      </c>
      <c r="J55" s="68"/>
      <c r="K55" s="68"/>
      <c r="L55" s="65">
        <f t="shared" si="0"/>
        <v>12.76</v>
      </c>
      <c r="M55" s="69">
        <f t="shared" si="1"/>
        <v>6.296375</v>
      </c>
      <c r="N55" s="42"/>
      <c r="O55" s="43"/>
      <c r="P55" s="31"/>
      <c r="Q55" s="43"/>
      <c r="R55" s="31"/>
    </row>
    <row r="56" spans="1:13" ht="12.75">
      <c r="A56" s="5"/>
      <c r="B56" s="5"/>
      <c r="C56" s="5"/>
      <c r="D56" s="6"/>
      <c r="E56" s="5"/>
      <c r="F56" s="5"/>
      <c r="G56" s="70"/>
      <c r="H56" s="31"/>
      <c r="I56" s="70"/>
      <c r="J56" s="43"/>
      <c r="K56" s="31"/>
      <c r="L56" s="43"/>
      <c r="M56" s="31"/>
    </row>
    <row r="57" spans="1:13" ht="12.75">
      <c r="A57" s="171" t="s">
        <v>39</v>
      </c>
      <c r="B57" s="171"/>
      <c r="C57" s="171"/>
      <c r="D57" s="171"/>
      <c r="E57" s="171"/>
      <c r="F57" s="171"/>
      <c r="G57" s="171"/>
      <c r="H57" s="171"/>
      <c r="I57" s="9"/>
      <c r="L57" s="12"/>
      <c r="M57" s="12"/>
    </row>
    <row r="58" spans="1:13" ht="12.75">
      <c r="A58" s="23" t="s">
        <v>0</v>
      </c>
      <c r="B58" s="71" t="s">
        <v>40</v>
      </c>
      <c r="C58" s="72" t="s">
        <v>41</v>
      </c>
      <c r="D58" s="71" t="s">
        <v>42</v>
      </c>
      <c r="E58" s="73" t="s">
        <v>43</v>
      </c>
      <c r="F58" s="73" t="s">
        <v>44</v>
      </c>
      <c r="G58" s="74" t="s">
        <v>45</v>
      </c>
      <c r="H58" s="75" t="s">
        <v>46</v>
      </c>
      <c r="I58" s="5"/>
      <c r="L58" s="12"/>
      <c r="M58" s="12"/>
    </row>
    <row r="59" spans="1:13" ht="12.75">
      <c r="A59" s="76">
        <v>1</v>
      </c>
      <c r="B59" s="77">
        <f>B18*C18</f>
        <v>0.6125</v>
      </c>
      <c r="C59" s="78">
        <f>$B$4*SQRT((1+(F18/(1.5*$B$4))))</f>
        <v>27.211702164581283</v>
      </c>
      <c r="D59" s="78">
        <f>0.9*B59*C59</f>
        <v>15.000450818225433</v>
      </c>
      <c r="E59" s="79">
        <f>($B$3*B59)/($B$6*(1.2+((1/6)*(($B$6/B18)^2))))</f>
        <v>3556.047684878743</v>
      </c>
      <c r="F59" s="79">
        <f>($B$3*B59)/($B$6*(1.2+((1/6)*(($B$6/C18)^2))))</f>
        <v>194.43820945295968</v>
      </c>
      <c r="G59" s="80">
        <f>D59/E59</f>
        <v>0.004218292932912942</v>
      </c>
      <c r="H59" s="81"/>
      <c r="I59" s="5"/>
      <c r="L59" s="12"/>
      <c r="M59" s="12"/>
    </row>
    <row r="60" spans="1:13" ht="12.75">
      <c r="A60" s="82">
        <f>1+A59</f>
        <v>2</v>
      </c>
      <c r="B60" s="77">
        <f aca="true" t="shared" si="4" ref="B60:B96">B19*C19</f>
        <v>0.5375</v>
      </c>
      <c r="C60" s="78">
        <f aca="true" t="shared" si="5" ref="C60:C96">$B$4*SQRT((1+(F19/(1.5*$B$4))))</f>
        <v>29.630813628367846</v>
      </c>
      <c r="D60" s="78">
        <f aca="true" t="shared" si="6" ref="D60:D96">0.9*B60*C60</f>
        <v>14.333906092722946</v>
      </c>
      <c r="E60" s="79">
        <f aca="true" t="shared" si="7" ref="E60:E96">($B$3*B60)/($B$6*(1.2+((1/6)*(($B$6/B19)^2))))</f>
        <v>2959.869574896288</v>
      </c>
      <c r="F60" s="79">
        <f aca="true" t="shared" si="8" ref="F60:F96">($B$3*B60)/($B$6*(1.2+((1/6)*(($B$6/C19)^2))))</f>
        <v>170.62944911178093</v>
      </c>
      <c r="G60" s="83">
        <f>D60/E60</f>
        <v>0.004842749225943578</v>
      </c>
      <c r="H60" s="81"/>
      <c r="I60" s="5"/>
      <c r="L60" s="12"/>
      <c r="M60" s="12"/>
    </row>
    <row r="61" spans="1:13" ht="12.75">
      <c r="A61" s="82">
        <f aca="true" t="shared" si="9" ref="A61:A96">1+A60</f>
        <v>3</v>
      </c>
      <c r="B61" s="77">
        <f t="shared" si="4"/>
        <v>3.1625</v>
      </c>
      <c r="C61" s="78">
        <f t="shared" si="5"/>
        <v>27.620213712670598</v>
      </c>
      <c r="D61" s="78">
        <f t="shared" si="6"/>
        <v>78.61403327968868</v>
      </c>
      <c r="E61" s="79">
        <f t="shared" si="7"/>
        <v>1003.9360610530366</v>
      </c>
      <c r="F61" s="79">
        <f t="shared" si="8"/>
        <v>22257.898793200555</v>
      </c>
      <c r="G61" s="83"/>
      <c r="H61" s="81">
        <f>D61/F61</f>
        <v>0.0035319611258051034</v>
      </c>
      <c r="I61" s="5"/>
      <c r="L61" s="12"/>
      <c r="M61" s="12"/>
    </row>
    <row r="62" spans="1:13" ht="12.75">
      <c r="A62" s="82">
        <f t="shared" si="9"/>
        <v>4</v>
      </c>
      <c r="B62" s="77">
        <f t="shared" si="4"/>
        <v>0.25</v>
      </c>
      <c r="C62" s="78">
        <f t="shared" si="5"/>
        <v>32.288388005597305</v>
      </c>
      <c r="D62" s="78">
        <f t="shared" si="6"/>
        <v>7.264887301259394</v>
      </c>
      <c r="E62" s="79">
        <f t="shared" si="7"/>
        <v>759.9163324442055</v>
      </c>
      <c r="F62" s="79">
        <f t="shared" si="8"/>
        <v>79.36253447059578</v>
      </c>
      <c r="G62" s="83">
        <f>D62/E62</f>
        <v>0.009560114700907282</v>
      </c>
      <c r="H62" s="81"/>
      <c r="I62" s="5"/>
      <c r="L62" s="12"/>
      <c r="M62" s="12"/>
    </row>
    <row r="63" spans="1:13" ht="12.75">
      <c r="A63" s="82">
        <f t="shared" si="9"/>
        <v>5</v>
      </c>
      <c r="B63" s="77">
        <f t="shared" si="4"/>
        <v>1.3</v>
      </c>
      <c r="C63" s="78">
        <f t="shared" si="5"/>
        <v>26.61717201646047</v>
      </c>
      <c r="D63" s="78">
        <f t="shared" si="6"/>
        <v>31.142091259258752</v>
      </c>
      <c r="E63" s="79">
        <f t="shared" si="7"/>
        <v>8791.832550742607</v>
      </c>
      <c r="F63" s="79">
        <f t="shared" si="8"/>
        <v>412.68517924709806</v>
      </c>
      <c r="G63" s="83">
        <f>D63/E63</f>
        <v>0.0035421615550023547</v>
      </c>
      <c r="H63" s="81"/>
      <c r="I63" s="5"/>
      <c r="L63" s="12"/>
      <c r="M63" s="12"/>
    </row>
    <row r="64" spans="1:13" ht="12.75">
      <c r="A64" s="82">
        <f t="shared" si="9"/>
        <v>6</v>
      </c>
      <c r="B64" s="77">
        <f t="shared" si="4"/>
        <v>0.3</v>
      </c>
      <c r="C64" s="78">
        <f t="shared" si="5"/>
        <v>30.57973184970725</v>
      </c>
      <c r="D64" s="78">
        <f t="shared" si="6"/>
        <v>8.256527599420957</v>
      </c>
      <c r="E64" s="79">
        <f t="shared" si="7"/>
        <v>95.23504136471493</v>
      </c>
      <c r="F64" s="79">
        <f t="shared" si="8"/>
        <v>1104.905718871404</v>
      </c>
      <c r="G64" s="83"/>
      <c r="H64" s="81">
        <f>D64/F64</f>
        <v>0.00747260825824534</v>
      </c>
      <c r="I64" s="5"/>
      <c r="L64" s="12"/>
      <c r="M64" s="12"/>
    </row>
    <row r="65" spans="1:13" ht="12.75">
      <c r="A65" s="82">
        <f t="shared" si="9"/>
        <v>7</v>
      </c>
      <c r="B65" s="77">
        <f t="shared" si="4"/>
        <v>0.3</v>
      </c>
      <c r="C65" s="78">
        <f t="shared" si="5"/>
        <v>30.709119166788227</v>
      </c>
      <c r="D65" s="78">
        <f t="shared" si="6"/>
        <v>8.291462175032821</v>
      </c>
      <c r="E65" s="79">
        <f t="shared" si="7"/>
        <v>95.23504136471493</v>
      </c>
      <c r="F65" s="79">
        <f t="shared" si="8"/>
        <v>1104.905718871404</v>
      </c>
      <c r="G65" s="83"/>
      <c r="H65" s="81">
        <f>D65/F65</f>
        <v>0.007504225956493429</v>
      </c>
      <c r="I65" s="5"/>
      <c r="L65" s="12"/>
      <c r="M65" s="12"/>
    </row>
    <row r="66" spans="1:13" ht="12.75">
      <c r="A66" s="82">
        <f t="shared" si="9"/>
        <v>8</v>
      </c>
      <c r="B66" s="77">
        <f t="shared" si="4"/>
        <v>0.5125</v>
      </c>
      <c r="C66" s="78">
        <f t="shared" si="5"/>
        <v>28.5936032416599</v>
      </c>
      <c r="D66" s="78">
        <f t="shared" si="6"/>
        <v>13.188799495215628</v>
      </c>
      <c r="E66" s="79">
        <f t="shared" si="7"/>
        <v>2760.3911456192523</v>
      </c>
      <c r="F66" s="79">
        <f t="shared" si="8"/>
        <v>162.69319566472132</v>
      </c>
      <c r="G66" s="83">
        <f>D66/E66</f>
        <v>0.004777873424259561</v>
      </c>
      <c r="H66" s="81"/>
      <c r="I66" s="5"/>
      <c r="L66" s="12"/>
      <c r="M66" s="12"/>
    </row>
    <row r="67" spans="1:13" ht="12.75">
      <c r="A67" s="82">
        <f t="shared" si="9"/>
        <v>9</v>
      </c>
      <c r="B67" s="77">
        <f t="shared" si="4"/>
        <v>0.225</v>
      </c>
      <c r="C67" s="78">
        <f t="shared" si="5"/>
        <v>32.30954451345092</v>
      </c>
      <c r="D67" s="78">
        <f t="shared" si="6"/>
        <v>6.542682763973812</v>
      </c>
      <c r="E67" s="79">
        <f t="shared" si="7"/>
        <v>71.4262810235362</v>
      </c>
      <c r="F67" s="79">
        <f t="shared" si="8"/>
        <v>603.0557632932388</v>
      </c>
      <c r="G67" s="83"/>
      <c r="H67" s="81">
        <f>D67/F67</f>
        <v>0.01084921687547558</v>
      </c>
      <c r="I67" s="5"/>
      <c r="L67" s="12"/>
      <c r="M67" s="12"/>
    </row>
    <row r="68" spans="1:13" ht="12.75">
      <c r="A68" s="82">
        <f t="shared" si="9"/>
        <v>10</v>
      </c>
      <c r="B68" s="77">
        <f t="shared" si="4"/>
        <v>0.225</v>
      </c>
      <c r="C68" s="78">
        <f t="shared" si="5"/>
        <v>32.30954451345092</v>
      </c>
      <c r="D68" s="78">
        <f t="shared" si="6"/>
        <v>6.542682763973812</v>
      </c>
      <c r="E68" s="79">
        <f t="shared" si="7"/>
        <v>71.4262810235362</v>
      </c>
      <c r="F68" s="79">
        <f t="shared" si="8"/>
        <v>603.0557632932388</v>
      </c>
      <c r="G68" s="83"/>
      <c r="H68" s="81">
        <f>D68/F68</f>
        <v>0.01084921687547558</v>
      </c>
      <c r="I68" s="5"/>
      <c r="L68" s="12"/>
      <c r="M68" s="12"/>
    </row>
    <row r="69" spans="1:13" ht="12.75">
      <c r="A69" s="82">
        <f t="shared" si="9"/>
        <v>11</v>
      </c>
      <c r="B69" s="77">
        <f t="shared" si="4"/>
        <v>0.5125</v>
      </c>
      <c r="C69" s="78">
        <f t="shared" si="5"/>
        <v>28.5936032416599</v>
      </c>
      <c r="D69" s="78">
        <f t="shared" si="6"/>
        <v>13.188799495215628</v>
      </c>
      <c r="E69" s="79">
        <f t="shared" si="7"/>
        <v>2760.3911456192523</v>
      </c>
      <c r="F69" s="79">
        <f t="shared" si="8"/>
        <v>162.69319566472132</v>
      </c>
      <c r="G69" s="83">
        <f>D69/E69</f>
        <v>0.004777873424259561</v>
      </c>
      <c r="H69" s="81"/>
      <c r="I69" s="5"/>
      <c r="L69" s="12"/>
      <c r="M69" s="12"/>
    </row>
    <row r="70" spans="1:13" ht="12.75">
      <c r="A70" s="82">
        <f t="shared" si="9"/>
        <v>12</v>
      </c>
      <c r="B70" s="77">
        <f t="shared" si="4"/>
        <v>0.3</v>
      </c>
      <c r="C70" s="78">
        <f t="shared" si="5"/>
        <v>30.709119166788227</v>
      </c>
      <c r="D70" s="78">
        <f t="shared" si="6"/>
        <v>8.291462175032821</v>
      </c>
      <c r="E70" s="79">
        <f t="shared" si="7"/>
        <v>95.23504136471493</v>
      </c>
      <c r="F70" s="79">
        <f t="shared" si="8"/>
        <v>1104.905718871404</v>
      </c>
      <c r="G70" s="83"/>
      <c r="H70" s="81">
        <f>D70/F70</f>
        <v>0.007504225956493429</v>
      </c>
      <c r="I70" s="5"/>
      <c r="L70" s="12"/>
      <c r="M70" s="12"/>
    </row>
    <row r="71" spans="1:13" ht="12.75">
      <c r="A71" s="82">
        <f t="shared" si="9"/>
        <v>13</v>
      </c>
      <c r="B71" s="77">
        <f t="shared" si="4"/>
        <v>0.3</v>
      </c>
      <c r="C71" s="78">
        <f>$B$4*SQRT((1+(F30/(1.5*$B$4))))</f>
        <v>29.062690859588347</v>
      </c>
      <c r="D71" s="78">
        <f t="shared" si="6"/>
        <v>7.846926532088855</v>
      </c>
      <c r="E71" s="79">
        <f t="shared" si="7"/>
        <v>95.23504136471493</v>
      </c>
      <c r="F71" s="79">
        <f t="shared" si="8"/>
        <v>1104.905718871404</v>
      </c>
      <c r="G71" s="83"/>
      <c r="H71" s="81">
        <f>D71/F71</f>
        <v>0.0071018969293633735</v>
      </c>
      <c r="I71" s="5"/>
      <c r="L71" s="12"/>
      <c r="M71" s="12"/>
    </row>
    <row r="72" spans="1:13" ht="12.75">
      <c r="A72" s="82">
        <f t="shared" si="9"/>
        <v>14</v>
      </c>
      <c r="B72" s="77">
        <f t="shared" si="4"/>
        <v>0.175</v>
      </c>
      <c r="C72" s="78">
        <f t="shared" si="5"/>
        <v>34.79392393589925</v>
      </c>
      <c r="D72" s="78">
        <f t="shared" si="6"/>
        <v>5.480043019904132</v>
      </c>
      <c r="E72" s="79">
        <f t="shared" si="7"/>
        <v>333.5019323410545</v>
      </c>
      <c r="F72" s="79">
        <f t="shared" si="8"/>
        <v>55.55377412941704</v>
      </c>
      <c r="G72" s="84">
        <f>D72/E72</f>
        <v>0.016431817895135873</v>
      </c>
      <c r="H72" s="85"/>
      <c r="I72" s="5"/>
      <c r="L72" s="12"/>
      <c r="M72" s="12"/>
    </row>
    <row r="73" spans="1:13" ht="12.75">
      <c r="A73" s="82">
        <f t="shared" si="9"/>
        <v>15</v>
      </c>
      <c r="B73" s="77">
        <f t="shared" si="4"/>
        <v>0.25</v>
      </c>
      <c r="C73" s="78">
        <f t="shared" si="5"/>
        <v>32.77621088533573</v>
      </c>
      <c r="D73" s="78">
        <f t="shared" si="6"/>
        <v>7.374647449200539</v>
      </c>
      <c r="E73" s="79">
        <f t="shared" si="7"/>
        <v>759.9163324442055</v>
      </c>
      <c r="F73" s="79">
        <f t="shared" si="8"/>
        <v>79.36253447059578</v>
      </c>
      <c r="G73" s="84">
        <f>D73/E73</f>
        <v>0.009704551849123468</v>
      </c>
      <c r="H73" s="85"/>
      <c r="I73" s="5"/>
      <c r="L73" s="12"/>
      <c r="M73" s="12"/>
    </row>
    <row r="74" spans="1:13" ht="12.75">
      <c r="A74" s="82">
        <f t="shared" si="9"/>
        <v>16</v>
      </c>
      <c r="B74" s="77">
        <f t="shared" si="4"/>
        <v>2.125</v>
      </c>
      <c r="C74" s="78">
        <f t="shared" si="5"/>
        <v>26.813429471069156</v>
      </c>
      <c r="D74" s="78">
        <f t="shared" si="6"/>
        <v>51.28068386341976</v>
      </c>
      <c r="E74" s="79">
        <f t="shared" si="7"/>
        <v>674.5815430000641</v>
      </c>
      <c r="F74" s="79">
        <f t="shared" si="8"/>
        <v>14807.103703031702</v>
      </c>
      <c r="G74" s="84"/>
      <c r="H74" s="85">
        <f>D74/F74</f>
        <v>0.0034632487819289213</v>
      </c>
      <c r="I74" s="5"/>
      <c r="L74" s="12"/>
      <c r="M74" s="12"/>
    </row>
    <row r="75" spans="1:13" ht="12.75">
      <c r="A75" s="82">
        <f t="shared" si="9"/>
        <v>17</v>
      </c>
      <c r="B75" s="77">
        <f t="shared" si="4"/>
        <v>0.39</v>
      </c>
      <c r="C75" s="78">
        <f t="shared" si="5"/>
        <v>28.10726705922263</v>
      </c>
      <c r="D75" s="78">
        <f t="shared" si="6"/>
        <v>9.865650737787144</v>
      </c>
      <c r="E75" s="79">
        <f t="shared" si="7"/>
        <v>1787.4206017927793</v>
      </c>
      <c r="F75" s="79">
        <f t="shared" si="8"/>
        <v>123.80555377412942</v>
      </c>
      <c r="G75" s="84">
        <f aca="true" t="shared" si="10" ref="G75:G80">D75/E75</f>
        <v>0.005519490335901866</v>
      </c>
      <c r="H75" s="85"/>
      <c r="I75" s="5"/>
      <c r="L75" s="12"/>
      <c r="M75" s="12"/>
    </row>
    <row r="76" spans="1:13" ht="12.75">
      <c r="A76" s="82">
        <f t="shared" si="9"/>
        <v>18</v>
      </c>
      <c r="B76" s="77">
        <f t="shared" si="4"/>
        <v>0.4125</v>
      </c>
      <c r="C76" s="78">
        <f t="shared" si="5"/>
        <v>28.758050256327437</v>
      </c>
      <c r="D76" s="78">
        <f t="shared" si="6"/>
        <v>10.67642615766156</v>
      </c>
      <c r="E76" s="79">
        <f t="shared" si="7"/>
        <v>1964.373346349048</v>
      </c>
      <c r="F76" s="79">
        <f t="shared" si="8"/>
        <v>130.94818187648303</v>
      </c>
      <c r="G76" s="84">
        <f t="shared" si="10"/>
        <v>0.005435029027198211</v>
      </c>
      <c r="H76" s="85"/>
      <c r="I76" s="5"/>
      <c r="L76" s="12"/>
      <c r="M76" s="12"/>
    </row>
    <row r="77" spans="1:13" ht="12.75">
      <c r="A77" s="82">
        <f t="shared" si="9"/>
        <v>19</v>
      </c>
      <c r="B77" s="77">
        <f t="shared" si="4"/>
        <v>0.3975</v>
      </c>
      <c r="C77" s="78">
        <f t="shared" si="5"/>
        <v>28.09332157259323</v>
      </c>
      <c r="D77" s="78">
        <f t="shared" si="6"/>
        <v>10.050385792595229</v>
      </c>
      <c r="E77" s="79">
        <f t="shared" si="7"/>
        <v>1846.237838065544</v>
      </c>
      <c r="F77" s="79">
        <f t="shared" si="8"/>
        <v>126.1864298082473</v>
      </c>
      <c r="G77" s="84">
        <f t="shared" si="10"/>
        <v>0.00544371130597445</v>
      </c>
      <c r="H77" s="85"/>
      <c r="I77" s="5"/>
      <c r="L77" s="12"/>
      <c r="M77" s="12"/>
    </row>
    <row r="78" spans="1:13" ht="12.75">
      <c r="A78" s="82">
        <f t="shared" si="9"/>
        <v>20</v>
      </c>
      <c r="B78" s="77">
        <f t="shared" si="4"/>
        <v>0.3975</v>
      </c>
      <c r="C78" s="78">
        <f t="shared" si="5"/>
        <v>28.09332157259323</v>
      </c>
      <c r="D78" s="78">
        <f t="shared" si="6"/>
        <v>10.050385792595229</v>
      </c>
      <c r="E78" s="79">
        <f t="shared" si="7"/>
        <v>1846.237838065544</v>
      </c>
      <c r="F78" s="79">
        <f t="shared" si="8"/>
        <v>126.1864298082473</v>
      </c>
      <c r="G78" s="84">
        <f t="shared" si="10"/>
        <v>0.00544371130597445</v>
      </c>
      <c r="H78" s="85"/>
      <c r="I78" s="5"/>
      <c r="L78" s="12"/>
      <c r="M78" s="12"/>
    </row>
    <row r="79" spans="1:13" ht="12.75">
      <c r="A79" s="82">
        <f t="shared" si="9"/>
        <v>21</v>
      </c>
      <c r="B79" s="77">
        <f t="shared" si="4"/>
        <v>0.4125</v>
      </c>
      <c r="C79" s="78">
        <f t="shared" si="5"/>
        <v>28.758050256327437</v>
      </c>
      <c r="D79" s="78">
        <f t="shared" si="6"/>
        <v>10.67642615766156</v>
      </c>
      <c r="E79" s="79">
        <f t="shared" si="7"/>
        <v>1964.373346349048</v>
      </c>
      <c r="F79" s="79">
        <f t="shared" si="8"/>
        <v>130.94818187648303</v>
      </c>
      <c r="G79" s="84">
        <f t="shared" si="10"/>
        <v>0.005435029027198211</v>
      </c>
      <c r="H79" s="85"/>
      <c r="I79" s="5"/>
      <c r="L79" s="12"/>
      <c r="M79" s="12"/>
    </row>
    <row r="80" spans="1:13" ht="12.75">
      <c r="A80" s="82">
        <f t="shared" si="9"/>
        <v>22</v>
      </c>
      <c r="B80" s="77">
        <f t="shared" si="4"/>
        <v>0.39</v>
      </c>
      <c r="C80" s="78">
        <f t="shared" si="5"/>
        <v>28.10726705922263</v>
      </c>
      <c r="D80" s="78">
        <f t="shared" si="6"/>
        <v>9.865650737787144</v>
      </c>
      <c r="E80" s="79">
        <f t="shared" si="7"/>
        <v>1787.4206017927793</v>
      </c>
      <c r="F80" s="79">
        <f t="shared" si="8"/>
        <v>123.80555377412942</v>
      </c>
      <c r="G80" s="84">
        <f t="shared" si="10"/>
        <v>0.005519490335901866</v>
      </c>
      <c r="H80" s="85"/>
      <c r="I80" s="5"/>
      <c r="L80" s="12"/>
      <c r="M80" s="12"/>
    </row>
    <row r="81" spans="1:13" ht="12.75">
      <c r="A81" s="82">
        <f t="shared" si="9"/>
        <v>23</v>
      </c>
      <c r="B81" s="77">
        <f t="shared" si="4"/>
        <v>2.125</v>
      </c>
      <c r="C81" s="78">
        <f t="shared" si="5"/>
        <v>26.813429471069156</v>
      </c>
      <c r="D81" s="78">
        <f t="shared" si="6"/>
        <v>51.28068386341976</v>
      </c>
      <c r="E81" s="79">
        <f t="shared" si="7"/>
        <v>674.5815430000641</v>
      </c>
      <c r="F81" s="79">
        <f t="shared" si="8"/>
        <v>14807.103703031702</v>
      </c>
      <c r="G81" s="84"/>
      <c r="H81" s="85">
        <f>D81/F81</f>
        <v>0.0034632487819289213</v>
      </c>
      <c r="I81" s="5"/>
      <c r="L81" s="12"/>
      <c r="M81" s="12"/>
    </row>
    <row r="82" spans="1:13" ht="12.75">
      <c r="A82" s="82">
        <f>1+A81</f>
        <v>24</v>
      </c>
      <c r="B82" s="77">
        <f t="shared" si="4"/>
        <v>0.25</v>
      </c>
      <c r="C82" s="78">
        <f t="shared" si="5"/>
        <v>32.77621088533573</v>
      </c>
      <c r="D82" s="78">
        <f t="shared" si="6"/>
        <v>7.374647449200539</v>
      </c>
      <c r="E82" s="79">
        <f t="shared" si="7"/>
        <v>759.9163324442055</v>
      </c>
      <c r="F82" s="79">
        <f t="shared" si="8"/>
        <v>79.36253447059578</v>
      </c>
      <c r="G82" s="84">
        <f>D82/E82</f>
        <v>0.009704551849123468</v>
      </c>
      <c r="H82" s="85"/>
      <c r="I82" s="5"/>
      <c r="L82" s="12"/>
      <c r="M82" s="12"/>
    </row>
    <row r="83" spans="1:13" ht="12.75">
      <c r="A83" s="82">
        <f t="shared" si="9"/>
        <v>25</v>
      </c>
      <c r="B83" s="77">
        <f t="shared" si="4"/>
        <v>0.175</v>
      </c>
      <c r="C83" s="78">
        <f t="shared" si="5"/>
        <v>34.79392393589925</v>
      </c>
      <c r="D83" s="78">
        <f t="shared" si="6"/>
        <v>5.480043019904132</v>
      </c>
      <c r="E83" s="79">
        <f t="shared" si="7"/>
        <v>333.5019323410545</v>
      </c>
      <c r="F83" s="79">
        <f t="shared" si="8"/>
        <v>55.55377412941704</v>
      </c>
      <c r="G83" s="84">
        <f>D83/E83</f>
        <v>0.016431817895135873</v>
      </c>
      <c r="H83" s="85"/>
      <c r="I83" s="5"/>
      <c r="L83" s="12"/>
      <c r="M83" s="12"/>
    </row>
    <row r="84" spans="1:13" ht="12.75">
      <c r="A84" s="82">
        <f>1+A83</f>
        <v>26</v>
      </c>
      <c r="B84" s="77">
        <f t="shared" si="4"/>
        <v>0.3</v>
      </c>
      <c r="C84" s="78">
        <f t="shared" si="5"/>
        <v>29.062690859588347</v>
      </c>
      <c r="D84" s="78">
        <f t="shared" si="6"/>
        <v>7.846926532088855</v>
      </c>
      <c r="E84" s="79">
        <f t="shared" si="7"/>
        <v>95.23504136471493</v>
      </c>
      <c r="F84" s="79">
        <f t="shared" si="8"/>
        <v>1104.905718871404</v>
      </c>
      <c r="G84" s="84"/>
      <c r="H84" s="85">
        <f>D84/F84</f>
        <v>0.0071018969293633735</v>
      </c>
      <c r="I84" s="5"/>
      <c r="L84" s="12"/>
      <c r="M84" s="12"/>
    </row>
    <row r="85" spans="1:13" ht="12.75">
      <c r="A85" s="82">
        <f t="shared" si="9"/>
        <v>27</v>
      </c>
      <c r="B85" s="77">
        <f t="shared" si="4"/>
        <v>0.3</v>
      </c>
      <c r="C85" s="78">
        <f t="shared" si="5"/>
        <v>30.709119166788227</v>
      </c>
      <c r="D85" s="78">
        <f t="shared" si="6"/>
        <v>8.291462175032821</v>
      </c>
      <c r="E85" s="79">
        <f t="shared" si="7"/>
        <v>95.23504136471493</v>
      </c>
      <c r="F85" s="79">
        <f t="shared" si="8"/>
        <v>1104.905718871404</v>
      </c>
      <c r="G85" s="84"/>
      <c r="H85" s="85">
        <f>D85/F85</f>
        <v>0.007504225956493429</v>
      </c>
      <c r="I85" s="5"/>
      <c r="L85" s="12"/>
      <c r="M85" s="12"/>
    </row>
    <row r="86" spans="1:13" ht="12.75">
      <c r="A86" s="82">
        <f t="shared" si="9"/>
        <v>28</v>
      </c>
      <c r="B86" s="77">
        <f t="shared" si="4"/>
        <v>0.5125</v>
      </c>
      <c r="C86" s="78">
        <f t="shared" si="5"/>
        <v>28.5936032416599</v>
      </c>
      <c r="D86" s="78">
        <f t="shared" si="6"/>
        <v>13.188799495215628</v>
      </c>
      <c r="E86" s="79">
        <f t="shared" si="7"/>
        <v>2760.3911456192523</v>
      </c>
      <c r="F86" s="79">
        <f t="shared" si="8"/>
        <v>162.69319566472132</v>
      </c>
      <c r="G86" s="84">
        <f>D86/E86</f>
        <v>0.004777873424259561</v>
      </c>
      <c r="H86" s="85"/>
      <c r="I86" s="5"/>
      <c r="L86" s="12"/>
      <c r="M86" s="12"/>
    </row>
    <row r="87" spans="1:13" ht="12.75">
      <c r="A87" s="82">
        <f t="shared" si="9"/>
        <v>29</v>
      </c>
      <c r="B87" s="77">
        <f t="shared" si="4"/>
        <v>0.225</v>
      </c>
      <c r="C87" s="78">
        <f t="shared" si="5"/>
        <v>32.30954451345092</v>
      </c>
      <c r="D87" s="78">
        <f t="shared" si="6"/>
        <v>6.542682763973812</v>
      </c>
      <c r="E87" s="79">
        <f t="shared" si="7"/>
        <v>71.4262810235362</v>
      </c>
      <c r="F87" s="79">
        <f t="shared" si="8"/>
        <v>603.0557632932388</v>
      </c>
      <c r="G87" s="84"/>
      <c r="H87" s="85">
        <f>D87/F87</f>
        <v>0.01084921687547558</v>
      </c>
      <c r="I87" s="5"/>
      <c r="L87" s="12"/>
      <c r="M87" s="12"/>
    </row>
    <row r="88" spans="1:13" ht="12.75">
      <c r="A88" s="82">
        <f t="shared" si="9"/>
        <v>30</v>
      </c>
      <c r="B88" s="77">
        <f t="shared" si="4"/>
        <v>0.225</v>
      </c>
      <c r="C88" s="78">
        <f t="shared" si="5"/>
        <v>32.30954451345092</v>
      </c>
      <c r="D88" s="78">
        <f t="shared" si="6"/>
        <v>6.542682763973812</v>
      </c>
      <c r="E88" s="79">
        <f t="shared" si="7"/>
        <v>71.4262810235362</v>
      </c>
      <c r="F88" s="79">
        <f t="shared" si="8"/>
        <v>603.0557632932388</v>
      </c>
      <c r="G88" s="84"/>
      <c r="H88" s="85">
        <f>D88/F88</f>
        <v>0.01084921687547558</v>
      </c>
      <c r="I88" s="5"/>
      <c r="L88" s="12"/>
      <c r="M88" s="12"/>
    </row>
    <row r="89" spans="1:13" ht="12.75">
      <c r="A89" s="82">
        <f t="shared" si="9"/>
        <v>31</v>
      </c>
      <c r="B89" s="77">
        <f t="shared" si="4"/>
        <v>0.5125</v>
      </c>
      <c r="C89" s="78">
        <f t="shared" si="5"/>
        <v>28.5936032416599</v>
      </c>
      <c r="D89" s="78">
        <f t="shared" si="6"/>
        <v>13.188799495215628</v>
      </c>
      <c r="E89" s="79">
        <f t="shared" si="7"/>
        <v>2760.3911456192523</v>
      </c>
      <c r="F89" s="79">
        <f t="shared" si="8"/>
        <v>162.69319566472132</v>
      </c>
      <c r="G89" s="84">
        <f>D89/E89</f>
        <v>0.004777873424259561</v>
      </c>
      <c r="H89" s="85"/>
      <c r="I89" s="5"/>
      <c r="L89" s="12"/>
      <c r="M89" s="12"/>
    </row>
    <row r="90" spans="1:13" ht="12.75">
      <c r="A90" s="82">
        <f t="shared" si="9"/>
        <v>32</v>
      </c>
      <c r="B90" s="77">
        <f t="shared" si="4"/>
        <v>0.3</v>
      </c>
      <c r="C90" s="78">
        <f t="shared" si="5"/>
        <v>30.709119166788227</v>
      </c>
      <c r="D90" s="78">
        <f t="shared" si="6"/>
        <v>8.291462175032821</v>
      </c>
      <c r="E90" s="79">
        <f t="shared" si="7"/>
        <v>95.23504136471493</v>
      </c>
      <c r="F90" s="79">
        <f t="shared" si="8"/>
        <v>1104.905718871404</v>
      </c>
      <c r="G90" s="84"/>
      <c r="H90" s="85">
        <f>D90/F90</f>
        <v>0.007504225956493429</v>
      </c>
      <c r="I90" s="5"/>
      <c r="L90" s="12"/>
      <c r="M90" s="12"/>
    </row>
    <row r="91" spans="1:13" ht="12.75">
      <c r="A91" s="82">
        <f t="shared" si="9"/>
        <v>33</v>
      </c>
      <c r="B91" s="77">
        <f t="shared" si="4"/>
        <v>0.3</v>
      </c>
      <c r="C91" s="78">
        <f t="shared" si="5"/>
        <v>30.57973184970725</v>
      </c>
      <c r="D91" s="78">
        <f t="shared" si="6"/>
        <v>8.256527599420957</v>
      </c>
      <c r="E91" s="79">
        <f t="shared" si="7"/>
        <v>95.23504136471493</v>
      </c>
      <c r="F91" s="79">
        <f t="shared" si="8"/>
        <v>1104.905718871404</v>
      </c>
      <c r="G91" s="84"/>
      <c r="H91" s="85">
        <f>D91/F91</f>
        <v>0.00747260825824534</v>
      </c>
      <c r="I91" s="5"/>
      <c r="L91" s="12"/>
      <c r="M91" s="12"/>
    </row>
    <row r="92" spans="1:13" ht="12.75">
      <c r="A92" s="82">
        <f t="shared" si="9"/>
        <v>34</v>
      </c>
      <c r="B92" s="77">
        <f t="shared" si="4"/>
        <v>1.3</v>
      </c>
      <c r="C92" s="78">
        <f t="shared" si="5"/>
        <v>26.61717201646047</v>
      </c>
      <c r="D92" s="78">
        <f t="shared" si="6"/>
        <v>31.142091259258752</v>
      </c>
      <c r="E92" s="79">
        <f t="shared" si="7"/>
        <v>8791.832550742607</v>
      </c>
      <c r="F92" s="79">
        <f t="shared" si="8"/>
        <v>412.68517924709806</v>
      </c>
      <c r="G92" s="84">
        <f>D92/E92</f>
        <v>0.0035421615550023547</v>
      </c>
      <c r="H92" s="85"/>
      <c r="I92" s="5"/>
      <c r="L92" s="12"/>
      <c r="M92" s="12"/>
    </row>
    <row r="93" spans="1:13" ht="12.75">
      <c r="A93" s="82">
        <f t="shared" si="9"/>
        <v>35</v>
      </c>
      <c r="B93" s="77">
        <f t="shared" si="4"/>
        <v>0.25</v>
      </c>
      <c r="C93" s="78">
        <f t="shared" si="5"/>
        <v>32.288388005597305</v>
      </c>
      <c r="D93" s="78">
        <f t="shared" si="6"/>
        <v>7.264887301259394</v>
      </c>
      <c r="E93" s="79">
        <f t="shared" si="7"/>
        <v>759.9163324442055</v>
      </c>
      <c r="F93" s="79">
        <f t="shared" si="8"/>
        <v>79.36253447059578</v>
      </c>
      <c r="G93" s="84">
        <f>D93/E93</f>
        <v>0.009560114700907282</v>
      </c>
      <c r="H93" s="85"/>
      <c r="I93" s="5"/>
      <c r="L93" s="12"/>
      <c r="M93" s="12"/>
    </row>
    <row r="94" spans="1:13" ht="12.75">
      <c r="A94" s="82">
        <f t="shared" si="9"/>
        <v>36</v>
      </c>
      <c r="B94" s="77">
        <f t="shared" si="4"/>
        <v>3.1625</v>
      </c>
      <c r="C94" s="78">
        <f t="shared" si="5"/>
        <v>27.620213712670598</v>
      </c>
      <c r="D94" s="78">
        <f t="shared" si="6"/>
        <v>78.61403327968868</v>
      </c>
      <c r="E94" s="79">
        <f t="shared" si="7"/>
        <v>1003.9360610530366</v>
      </c>
      <c r="F94" s="79">
        <f t="shared" si="8"/>
        <v>22257.898793200555</v>
      </c>
      <c r="G94" s="84"/>
      <c r="H94" s="85">
        <f>D94/F94</f>
        <v>0.0035319611258051034</v>
      </c>
      <c r="I94" s="5"/>
      <c r="L94" s="12"/>
      <c r="M94" s="12"/>
    </row>
    <row r="95" spans="1:13" ht="12.75">
      <c r="A95" s="82">
        <f t="shared" si="9"/>
        <v>37</v>
      </c>
      <c r="B95" s="77">
        <f t="shared" si="4"/>
        <v>0.5375</v>
      </c>
      <c r="C95" s="78">
        <f t="shared" si="5"/>
        <v>29.630813628367846</v>
      </c>
      <c r="D95" s="78">
        <f t="shared" si="6"/>
        <v>14.333906092722946</v>
      </c>
      <c r="E95" s="79">
        <f t="shared" si="7"/>
        <v>2959.869574896288</v>
      </c>
      <c r="F95" s="79">
        <f t="shared" si="8"/>
        <v>170.62944911178093</v>
      </c>
      <c r="G95" s="84">
        <f>D95/E95</f>
        <v>0.004842749225943578</v>
      </c>
      <c r="H95" s="85"/>
      <c r="I95" s="5"/>
      <c r="L95" s="12"/>
      <c r="M95" s="12"/>
    </row>
    <row r="96" spans="1:13" ht="12.75">
      <c r="A96" s="86">
        <f t="shared" si="9"/>
        <v>38</v>
      </c>
      <c r="B96" s="87">
        <f t="shared" si="4"/>
        <v>0.6125</v>
      </c>
      <c r="C96" s="88">
        <f t="shared" si="5"/>
        <v>27.211702164581283</v>
      </c>
      <c r="D96" s="88">
        <f t="shared" si="6"/>
        <v>15.000450818225433</v>
      </c>
      <c r="E96" s="89">
        <f t="shared" si="7"/>
        <v>3556.047684878743</v>
      </c>
      <c r="F96" s="89">
        <f t="shared" si="8"/>
        <v>194.43820945295968</v>
      </c>
      <c r="G96" s="90">
        <f>D96/E96</f>
        <v>0.004218292932912942</v>
      </c>
      <c r="H96" s="91"/>
      <c r="I96" s="5"/>
      <c r="L96" s="12"/>
      <c r="M96" s="12"/>
    </row>
    <row r="97" spans="1:9" ht="12.75">
      <c r="A97" s="5"/>
      <c r="B97" s="14">
        <f>SUM(B59:B96)</f>
        <v>24.57500000000001</v>
      </c>
      <c r="C97" s="6"/>
      <c r="D97" s="6"/>
      <c r="E97" s="92">
        <f>SUM(E59:E96)</f>
        <v>60964.41763350402</v>
      </c>
      <c r="F97" s="92">
        <f>SUM(F59:F96)</f>
        <v>88778.19027195021</v>
      </c>
      <c r="G97" s="93"/>
      <c r="H97" s="5"/>
      <c r="I97" s="5"/>
    </row>
    <row r="98" spans="1:9" ht="12.75">
      <c r="A98" s="5"/>
      <c r="B98" s="6"/>
      <c r="C98" s="6"/>
      <c r="D98" s="6"/>
      <c r="E98" s="7"/>
      <c r="F98" s="7"/>
      <c r="G98" s="93"/>
      <c r="H98" s="5"/>
      <c r="I98" s="5"/>
    </row>
    <row r="99" spans="1:9" ht="12.75">
      <c r="A99" s="171" t="s">
        <v>47</v>
      </c>
      <c r="B99" s="171"/>
      <c r="C99" s="171"/>
      <c r="D99" s="171"/>
      <c r="E99" s="171"/>
      <c r="F99" s="171"/>
      <c r="G99" s="94"/>
      <c r="H99" s="94"/>
      <c r="I99" s="94"/>
    </row>
    <row r="100" spans="1:9" ht="12.75">
      <c r="A100" s="23" t="s">
        <v>0</v>
      </c>
      <c r="B100" s="72" t="s">
        <v>48</v>
      </c>
      <c r="C100" s="72" t="s">
        <v>49</v>
      </c>
      <c r="D100" s="72" t="s">
        <v>50</v>
      </c>
      <c r="E100" s="73" t="s">
        <v>51</v>
      </c>
      <c r="F100" s="95" t="s">
        <v>52</v>
      </c>
      <c r="G100" s="5"/>
      <c r="H100" s="5"/>
      <c r="I100" s="5"/>
    </row>
    <row r="101" spans="1:9" ht="12.75">
      <c r="A101" s="76">
        <v>1</v>
      </c>
      <c r="B101" s="96">
        <f>F18*B59</f>
        <v>6.296375</v>
      </c>
      <c r="C101" s="97">
        <f>B101*D18</f>
        <v>7.713059375000001</v>
      </c>
      <c r="D101" s="97">
        <f>B101*E18</f>
        <v>0.94445625</v>
      </c>
      <c r="E101" s="179">
        <f>C139/B139</f>
        <v>21.479999999999997</v>
      </c>
      <c r="F101" s="182">
        <f>D139/B139</f>
        <v>6.669778790081003</v>
      </c>
      <c r="G101" s="5"/>
      <c r="H101" s="5"/>
      <c r="I101" s="5"/>
    </row>
    <row r="102" spans="1:9" ht="12.75">
      <c r="A102" s="98">
        <f>1+A101</f>
        <v>2</v>
      </c>
      <c r="B102" s="99">
        <f>F19*B60</f>
        <v>10.1448125</v>
      </c>
      <c r="C102" s="77">
        <f>B102*D19</f>
        <v>65.1804203125</v>
      </c>
      <c r="D102" s="77">
        <f>B102*E19</f>
        <v>1.5217218750000001</v>
      </c>
      <c r="E102" s="180"/>
      <c r="F102" s="183"/>
      <c r="G102" s="5"/>
      <c r="H102" s="5"/>
      <c r="I102" s="5"/>
    </row>
    <row r="103" spans="1:9" ht="12.75">
      <c r="A103" s="82">
        <f aca="true" t="shared" si="11" ref="A103:A138">1+A102</f>
        <v>3</v>
      </c>
      <c r="B103" s="99">
        <f aca="true" t="shared" si="12" ref="B103:B138">F20*B61</f>
        <v>36.937250000000006</v>
      </c>
      <c r="C103" s="77">
        <f aca="true" t="shared" si="13" ref="C103:C138">B103*D20</f>
        <v>282.56996250000003</v>
      </c>
      <c r="D103" s="77">
        <f aca="true" t="shared" si="14" ref="D103:D138">B103*E20</f>
        <v>233.62810625000003</v>
      </c>
      <c r="E103" s="180"/>
      <c r="F103" s="183"/>
      <c r="G103" s="5"/>
      <c r="H103" s="5"/>
      <c r="I103" s="5"/>
    </row>
    <row r="104" spans="1:9" ht="12.75">
      <c r="A104" s="82">
        <f t="shared" si="11"/>
        <v>4</v>
      </c>
      <c r="B104" s="99">
        <f t="shared" si="12"/>
        <v>7.2896875</v>
      </c>
      <c r="C104" s="77">
        <f t="shared" si="13"/>
        <v>51.0278125</v>
      </c>
      <c r="D104" s="77">
        <f t="shared" si="14"/>
        <v>91.12109375</v>
      </c>
      <c r="E104" s="180"/>
      <c r="F104" s="183"/>
      <c r="G104" s="5"/>
      <c r="H104" s="5"/>
      <c r="I104" s="5"/>
    </row>
    <row r="105" spans="1:9" ht="12.75">
      <c r="A105" s="82">
        <f t="shared" si="11"/>
        <v>5</v>
      </c>
      <c r="B105" s="99">
        <f t="shared" si="12"/>
        <v>10.7635</v>
      </c>
      <c r="C105" s="77">
        <f t="shared" si="13"/>
        <v>27.985100000000003</v>
      </c>
      <c r="D105" s="77">
        <f t="shared" si="14"/>
        <v>134.54375000000002</v>
      </c>
      <c r="E105" s="180"/>
      <c r="F105" s="183"/>
      <c r="G105" s="5"/>
      <c r="H105" s="5"/>
      <c r="I105" s="5"/>
    </row>
    <row r="106" spans="1:9" ht="12.75">
      <c r="A106" s="82">
        <f t="shared" si="11"/>
        <v>6</v>
      </c>
      <c r="B106" s="99">
        <f t="shared" si="12"/>
        <v>6.7335</v>
      </c>
      <c r="C106" s="77">
        <f t="shared" si="13"/>
        <v>1.010025</v>
      </c>
      <c r="D106" s="77">
        <f t="shared" si="14"/>
        <v>79.11862500000001</v>
      </c>
      <c r="E106" s="180"/>
      <c r="F106" s="183"/>
      <c r="G106" s="5"/>
      <c r="H106" s="5"/>
      <c r="I106" s="5"/>
    </row>
    <row r="107" spans="1:9" ht="12.75">
      <c r="A107" s="82">
        <f t="shared" si="11"/>
        <v>7</v>
      </c>
      <c r="B107" s="99">
        <f t="shared" si="12"/>
        <v>6.8821875</v>
      </c>
      <c r="C107" s="77">
        <f t="shared" si="13"/>
        <v>1.0323281249999998</v>
      </c>
      <c r="D107" s="77">
        <f t="shared" si="14"/>
        <v>60.219140624999994</v>
      </c>
      <c r="E107" s="180"/>
      <c r="F107" s="183"/>
      <c r="G107" s="5"/>
      <c r="H107" s="5"/>
      <c r="I107" s="5"/>
    </row>
    <row r="108" spans="1:9" ht="12.75">
      <c r="A108" s="82">
        <f t="shared" si="11"/>
        <v>8</v>
      </c>
      <c r="B108" s="99">
        <f t="shared" si="12"/>
        <v>7.7385625000000005</v>
      </c>
      <c r="C108" s="77">
        <f t="shared" si="13"/>
        <v>7.9320265625</v>
      </c>
      <c r="D108" s="77">
        <f t="shared" si="14"/>
        <v>61.908500000000004</v>
      </c>
      <c r="E108" s="180"/>
      <c r="F108" s="183"/>
      <c r="G108" s="5"/>
      <c r="H108" s="5"/>
      <c r="I108" s="5"/>
    </row>
    <row r="109" spans="1:9" ht="12.75">
      <c r="A109" s="82">
        <f t="shared" si="11"/>
        <v>9</v>
      </c>
      <c r="B109" s="99">
        <f t="shared" si="12"/>
        <v>6.5799375</v>
      </c>
      <c r="C109" s="77">
        <f t="shared" si="13"/>
        <v>12.501881249999999</v>
      </c>
      <c r="D109" s="77">
        <f t="shared" si="14"/>
        <v>48.6915375</v>
      </c>
      <c r="E109" s="180"/>
      <c r="F109" s="183"/>
      <c r="G109" s="5"/>
      <c r="H109" s="5"/>
      <c r="I109" s="5"/>
    </row>
    <row r="110" spans="1:9" ht="12.75">
      <c r="A110" s="82">
        <f t="shared" si="11"/>
        <v>10</v>
      </c>
      <c r="B110" s="99">
        <f t="shared" si="12"/>
        <v>6.5799375</v>
      </c>
      <c r="C110" s="77">
        <f t="shared" si="13"/>
        <v>12.501881249999999</v>
      </c>
      <c r="D110" s="77">
        <f t="shared" si="14"/>
        <v>34.544671875</v>
      </c>
      <c r="E110" s="180"/>
      <c r="F110" s="183"/>
      <c r="G110" s="5"/>
      <c r="H110" s="5"/>
      <c r="I110" s="5"/>
    </row>
    <row r="111" spans="1:9" ht="12.75">
      <c r="A111" s="82">
        <f t="shared" si="11"/>
        <v>11</v>
      </c>
      <c r="B111" s="99">
        <f t="shared" si="12"/>
        <v>7.7385625000000005</v>
      </c>
      <c r="C111" s="77">
        <f t="shared" si="13"/>
        <v>7.9320265625</v>
      </c>
      <c r="D111" s="77">
        <f t="shared" si="14"/>
        <v>35.98431562500001</v>
      </c>
      <c r="E111" s="180"/>
      <c r="F111" s="183"/>
      <c r="G111" s="5"/>
      <c r="H111" s="5"/>
      <c r="I111" s="5"/>
    </row>
    <row r="112" spans="1:9" ht="12.75">
      <c r="A112" s="82">
        <f t="shared" si="11"/>
        <v>12</v>
      </c>
      <c r="B112" s="99">
        <f t="shared" si="12"/>
        <v>6.8821875</v>
      </c>
      <c r="C112" s="77">
        <f t="shared" si="13"/>
        <v>1.0323281249999998</v>
      </c>
      <c r="D112" s="77">
        <f t="shared" si="14"/>
        <v>26.840531249999998</v>
      </c>
      <c r="E112" s="180"/>
      <c r="F112" s="183"/>
      <c r="G112" s="5"/>
      <c r="H112" s="5"/>
      <c r="I112" s="5"/>
    </row>
    <row r="113" spans="1:9" ht="12.75">
      <c r="A113" s="82">
        <f t="shared" si="11"/>
        <v>13</v>
      </c>
      <c r="B113" s="99">
        <f t="shared" si="12"/>
        <v>5.037</v>
      </c>
      <c r="C113" s="77">
        <f t="shared" si="13"/>
        <v>0.7555499999999999</v>
      </c>
      <c r="D113" s="77">
        <f t="shared" si="14"/>
        <v>4.5333</v>
      </c>
      <c r="E113" s="180"/>
      <c r="F113" s="183"/>
      <c r="G113" s="5"/>
      <c r="H113" s="5"/>
      <c r="I113" s="5"/>
    </row>
    <row r="114" spans="1:9" ht="12.75">
      <c r="A114" s="82">
        <f t="shared" si="11"/>
        <v>14</v>
      </c>
      <c r="B114" s="99">
        <f t="shared" si="12"/>
        <v>6.941125000000001</v>
      </c>
      <c r="C114" s="77">
        <f t="shared" si="13"/>
        <v>56.570168750000015</v>
      </c>
      <c r="D114" s="77">
        <f t="shared" si="14"/>
        <v>17.699868750000004</v>
      </c>
      <c r="E114" s="180"/>
      <c r="F114" s="183"/>
      <c r="G114" s="5"/>
      <c r="H114" s="5"/>
      <c r="I114" s="5"/>
    </row>
    <row r="115" spans="1:9" ht="12.75">
      <c r="A115" s="82">
        <f t="shared" si="11"/>
        <v>15</v>
      </c>
      <c r="B115" s="99">
        <f t="shared" si="12"/>
        <v>7.7856250000000005</v>
      </c>
      <c r="C115" s="77">
        <f t="shared" si="13"/>
        <v>112.8915625</v>
      </c>
      <c r="D115" s="77">
        <f t="shared" si="14"/>
        <v>19.85334375</v>
      </c>
      <c r="E115" s="180"/>
      <c r="F115" s="183"/>
      <c r="G115" s="5"/>
      <c r="H115" s="5"/>
      <c r="I115" s="5"/>
    </row>
    <row r="116" spans="1:9" ht="12.75">
      <c r="A116" s="82">
        <f t="shared" si="11"/>
        <v>16</v>
      </c>
      <c r="B116" s="99">
        <f t="shared" si="12"/>
        <v>18.986874999999998</v>
      </c>
      <c r="C116" s="77">
        <f t="shared" si="13"/>
        <v>281.95509374999995</v>
      </c>
      <c r="D116" s="77">
        <f t="shared" si="14"/>
        <v>131.95878125</v>
      </c>
      <c r="E116" s="180"/>
      <c r="F116" s="183"/>
      <c r="G116" s="5"/>
      <c r="H116" s="5"/>
      <c r="I116" s="5"/>
    </row>
    <row r="117" spans="1:9" ht="12.75">
      <c r="A117" s="82">
        <f t="shared" si="11"/>
        <v>17</v>
      </c>
      <c r="B117" s="99">
        <f t="shared" si="12"/>
        <v>5.2167</v>
      </c>
      <c r="C117" s="77">
        <f t="shared" si="13"/>
        <v>74.18147400000001</v>
      </c>
      <c r="D117" s="77">
        <f t="shared" si="14"/>
        <v>59.209545</v>
      </c>
      <c r="E117" s="180"/>
      <c r="F117" s="183"/>
      <c r="G117" s="5"/>
      <c r="H117" s="5"/>
      <c r="I117" s="5"/>
    </row>
    <row r="118" spans="1:9" ht="12.75">
      <c r="A118" s="82">
        <f t="shared" si="11"/>
        <v>18</v>
      </c>
      <c r="B118" s="99">
        <f t="shared" si="12"/>
        <v>6.47175</v>
      </c>
      <c r="C118" s="77">
        <f t="shared" si="13"/>
        <v>73.87502624999999</v>
      </c>
      <c r="D118" s="77">
        <f t="shared" si="14"/>
        <v>73.4543625</v>
      </c>
      <c r="E118" s="180"/>
      <c r="F118" s="183"/>
      <c r="G118" s="5"/>
      <c r="H118" s="5"/>
      <c r="I118" s="5"/>
    </row>
    <row r="119" spans="1:9" ht="12.75">
      <c r="A119" s="82">
        <f t="shared" si="11"/>
        <v>19</v>
      </c>
      <c r="B119" s="99">
        <f t="shared" si="12"/>
        <v>5.297549999999999</v>
      </c>
      <c r="C119" s="77">
        <f t="shared" si="13"/>
        <v>45.532442249999995</v>
      </c>
      <c r="D119" s="77">
        <f t="shared" si="14"/>
        <v>60.12719249999999</v>
      </c>
      <c r="E119" s="180"/>
      <c r="F119" s="183"/>
      <c r="G119" s="5"/>
      <c r="H119" s="5"/>
      <c r="I119" s="5"/>
    </row>
    <row r="120" spans="1:9" ht="12.75">
      <c r="A120" s="82">
        <f t="shared" si="11"/>
        <v>20</v>
      </c>
      <c r="B120" s="99">
        <f t="shared" si="12"/>
        <v>5.297549999999999</v>
      </c>
      <c r="C120" s="77">
        <f t="shared" si="13"/>
        <v>182.05030574999998</v>
      </c>
      <c r="D120" s="77">
        <f t="shared" si="14"/>
        <v>60.12719249999999</v>
      </c>
      <c r="E120" s="180"/>
      <c r="F120" s="183"/>
      <c r="G120" s="5"/>
      <c r="H120" s="5"/>
      <c r="I120" s="5"/>
    </row>
    <row r="121" spans="1:9" ht="12.75">
      <c r="A121" s="82">
        <f t="shared" si="11"/>
        <v>21</v>
      </c>
      <c r="B121" s="99">
        <f t="shared" si="12"/>
        <v>6.47175</v>
      </c>
      <c r="C121" s="77">
        <f t="shared" si="13"/>
        <v>204.15135375000003</v>
      </c>
      <c r="D121" s="77">
        <f t="shared" si="14"/>
        <v>73.4543625</v>
      </c>
      <c r="E121" s="180"/>
      <c r="F121" s="183"/>
      <c r="G121" s="5"/>
      <c r="H121" s="5"/>
      <c r="I121" s="5"/>
    </row>
    <row r="122" spans="1:9" ht="12.75">
      <c r="A122" s="82">
        <f t="shared" si="11"/>
        <v>22</v>
      </c>
      <c r="B122" s="99">
        <f t="shared" si="12"/>
        <v>5.2167</v>
      </c>
      <c r="C122" s="77">
        <f t="shared" si="13"/>
        <v>149.927958</v>
      </c>
      <c r="D122" s="77">
        <f t="shared" si="14"/>
        <v>59.209545</v>
      </c>
      <c r="E122" s="180"/>
      <c r="F122" s="183"/>
      <c r="G122" s="5"/>
      <c r="H122" s="5"/>
      <c r="I122" s="5"/>
    </row>
    <row r="123" spans="1:9" ht="12.75">
      <c r="A123" s="82">
        <f t="shared" si="11"/>
        <v>23</v>
      </c>
      <c r="B123" s="99">
        <f t="shared" si="12"/>
        <v>18.986874999999998</v>
      </c>
      <c r="C123" s="77">
        <f t="shared" si="13"/>
        <v>533.72105625</v>
      </c>
      <c r="D123" s="77">
        <f t="shared" si="14"/>
        <v>131.95878125</v>
      </c>
      <c r="E123" s="180"/>
      <c r="F123" s="183"/>
      <c r="G123" s="5"/>
      <c r="H123" s="5"/>
      <c r="I123" s="5"/>
    </row>
    <row r="124" spans="1:9" ht="12.75">
      <c r="A124" s="82">
        <f>1+A123</f>
        <v>24</v>
      </c>
      <c r="B124" s="99">
        <f t="shared" si="12"/>
        <v>7.7856250000000005</v>
      </c>
      <c r="C124" s="77">
        <f t="shared" si="13"/>
        <v>221.5788875</v>
      </c>
      <c r="D124" s="77">
        <f t="shared" si="14"/>
        <v>19.85334375</v>
      </c>
      <c r="E124" s="180"/>
      <c r="F124" s="183"/>
      <c r="G124" s="5"/>
      <c r="H124" s="5"/>
      <c r="I124" s="5"/>
    </row>
    <row r="125" spans="1:9" ht="12.75">
      <c r="A125" s="82">
        <f t="shared" si="11"/>
        <v>25</v>
      </c>
      <c r="B125" s="99">
        <f t="shared" si="12"/>
        <v>6.941125000000001</v>
      </c>
      <c r="C125" s="77">
        <f t="shared" si="13"/>
        <v>241.62056125000007</v>
      </c>
      <c r="D125" s="77">
        <f t="shared" si="14"/>
        <v>17.699868750000004</v>
      </c>
      <c r="E125" s="180"/>
      <c r="F125" s="183"/>
      <c r="G125" s="5"/>
      <c r="H125" s="5"/>
      <c r="I125" s="5"/>
    </row>
    <row r="126" spans="1:9" ht="12.75">
      <c r="A126" s="82">
        <f>1+A125</f>
        <v>26</v>
      </c>
      <c r="B126" s="99">
        <f t="shared" si="12"/>
        <v>5.037</v>
      </c>
      <c r="C126" s="77">
        <f t="shared" si="13"/>
        <v>215.63397</v>
      </c>
      <c r="D126" s="77">
        <f t="shared" si="14"/>
        <v>4.5333</v>
      </c>
      <c r="E126" s="180"/>
      <c r="F126" s="183"/>
      <c r="G126" s="5"/>
      <c r="H126" s="5"/>
      <c r="I126" s="5"/>
    </row>
    <row r="127" spans="1:9" ht="12.75">
      <c r="A127" s="82">
        <f t="shared" si="11"/>
        <v>27</v>
      </c>
      <c r="B127" s="99">
        <f t="shared" si="12"/>
        <v>6.8821875</v>
      </c>
      <c r="C127" s="77">
        <f t="shared" si="13"/>
        <v>294.626446875</v>
      </c>
      <c r="D127" s="77">
        <f t="shared" si="14"/>
        <v>26.840531249999998</v>
      </c>
      <c r="E127" s="180"/>
      <c r="F127" s="183"/>
      <c r="G127" s="5"/>
      <c r="H127" s="5"/>
      <c r="I127" s="5"/>
    </row>
    <row r="128" spans="1:9" ht="12.75">
      <c r="A128" s="82">
        <f t="shared" si="11"/>
        <v>28</v>
      </c>
      <c r="B128" s="99">
        <f t="shared" si="12"/>
        <v>7.7385625000000005</v>
      </c>
      <c r="C128" s="77">
        <f t="shared" si="13"/>
        <v>324.51661843750003</v>
      </c>
      <c r="D128" s="77">
        <f t="shared" si="14"/>
        <v>35.98431562500001</v>
      </c>
      <c r="E128" s="180"/>
      <c r="F128" s="183"/>
      <c r="G128" s="5"/>
      <c r="H128" s="5"/>
      <c r="I128" s="5"/>
    </row>
    <row r="129" spans="1:9" ht="12.75">
      <c r="A129" s="82">
        <f t="shared" si="11"/>
        <v>29</v>
      </c>
      <c r="B129" s="99">
        <f t="shared" si="12"/>
        <v>6.5799375</v>
      </c>
      <c r="C129" s="77">
        <f t="shared" si="13"/>
        <v>270.17223375000003</v>
      </c>
      <c r="D129" s="77">
        <f t="shared" si="14"/>
        <v>34.544671875</v>
      </c>
      <c r="E129" s="180"/>
      <c r="F129" s="183"/>
      <c r="G129" s="5"/>
      <c r="H129" s="5"/>
      <c r="I129" s="5"/>
    </row>
    <row r="130" spans="1:9" ht="12.75">
      <c r="A130" s="82">
        <f t="shared" si="11"/>
        <v>30</v>
      </c>
      <c r="B130" s="99">
        <f t="shared" si="12"/>
        <v>6.5799375</v>
      </c>
      <c r="C130" s="77">
        <f t="shared" si="13"/>
        <v>270.17223375000003</v>
      </c>
      <c r="D130" s="77">
        <f t="shared" si="14"/>
        <v>48.6915375</v>
      </c>
      <c r="E130" s="180"/>
      <c r="F130" s="183"/>
      <c r="G130" s="5"/>
      <c r="H130" s="5"/>
      <c r="I130" s="5"/>
    </row>
    <row r="131" spans="1:9" ht="12.75">
      <c r="A131" s="82">
        <f t="shared" si="11"/>
        <v>31</v>
      </c>
      <c r="B131" s="99">
        <f t="shared" si="12"/>
        <v>7.7385625000000005</v>
      </c>
      <c r="C131" s="77">
        <f t="shared" si="13"/>
        <v>324.51661843750003</v>
      </c>
      <c r="D131" s="77">
        <f t="shared" si="14"/>
        <v>61.908500000000004</v>
      </c>
      <c r="E131" s="180"/>
      <c r="F131" s="183"/>
      <c r="G131" s="5"/>
      <c r="H131" s="5"/>
      <c r="I131" s="5"/>
    </row>
    <row r="132" spans="1:9" ht="12.75">
      <c r="A132" s="82">
        <f t="shared" si="11"/>
        <v>32</v>
      </c>
      <c r="B132" s="99">
        <f t="shared" si="12"/>
        <v>6.8821875</v>
      </c>
      <c r="C132" s="77">
        <f t="shared" si="13"/>
        <v>294.626446875</v>
      </c>
      <c r="D132" s="77">
        <f t="shared" si="14"/>
        <v>60.219140624999994</v>
      </c>
      <c r="E132" s="180"/>
      <c r="F132" s="183"/>
      <c r="G132" s="5"/>
      <c r="H132" s="5"/>
      <c r="I132" s="5"/>
    </row>
    <row r="133" spans="1:9" ht="12.75">
      <c r="A133" s="82">
        <f t="shared" si="11"/>
        <v>33</v>
      </c>
      <c r="B133" s="99">
        <f t="shared" si="12"/>
        <v>6.7335</v>
      </c>
      <c r="C133" s="77">
        <f t="shared" si="13"/>
        <v>288.261135</v>
      </c>
      <c r="D133" s="77">
        <f t="shared" si="14"/>
        <v>79.11862500000001</v>
      </c>
      <c r="E133" s="180"/>
      <c r="F133" s="183"/>
      <c r="G133" s="5"/>
      <c r="H133" s="5"/>
      <c r="I133" s="5"/>
    </row>
    <row r="134" spans="1:9" ht="12.75">
      <c r="A134" s="82">
        <f t="shared" si="11"/>
        <v>34</v>
      </c>
      <c r="B134" s="99">
        <f t="shared" si="12"/>
        <v>10.7635</v>
      </c>
      <c r="C134" s="77">
        <f t="shared" si="13"/>
        <v>434.41486000000003</v>
      </c>
      <c r="D134" s="77">
        <f t="shared" si="14"/>
        <v>134.54375000000002</v>
      </c>
      <c r="E134" s="180"/>
      <c r="F134" s="183"/>
      <c r="G134" s="5"/>
      <c r="H134" s="5"/>
      <c r="I134" s="5"/>
    </row>
    <row r="135" spans="1:9" ht="12.75">
      <c r="A135" s="82">
        <f t="shared" si="11"/>
        <v>35</v>
      </c>
      <c r="B135" s="99">
        <f t="shared" si="12"/>
        <v>7.2896875</v>
      </c>
      <c r="C135" s="77">
        <f t="shared" si="13"/>
        <v>262.13716250000004</v>
      </c>
      <c r="D135" s="77">
        <f t="shared" si="14"/>
        <v>91.12109375</v>
      </c>
      <c r="E135" s="180"/>
      <c r="F135" s="183"/>
      <c r="G135" s="5"/>
      <c r="H135" s="5"/>
      <c r="I135" s="5"/>
    </row>
    <row r="136" spans="1:9" ht="12.75">
      <c r="A136" s="82">
        <f t="shared" si="11"/>
        <v>36</v>
      </c>
      <c r="B136" s="99">
        <f t="shared" si="12"/>
        <v>36.937250000000006</v>
      </c>
      <c r="C136" s="77">
        <f t="shared" si="13"/>
        <v>1304.2542975000003</v>
      </c>
      <c r="D136" s="77">
        <f t="shared" si="14"/>
        <v>233.62810625000003</v>
      </c>
      <c r="E136" s="180"/>
      <c r="F136" s="183"/>
      <c r="G136" s="5"/>
      <c r="H136" s="5"/>
      <c r="I136" s="5"/>
    </row>
    <row r="137" spans="1:9" ht="12.75">
      <c r="A137" s="82">
        <f t="shared" si="11"/>
        <v>37</v>
      </c>
      <c r="B137" s="99">
        <f t="shared" si="12"/>
        <v>10.1448125</v>
      </c>
      <c r="C137" s="77">
        <f t="shared" si="13"/>
        <v>370.6407246875</v>
      </c>
      <c r="D137" s="77">
        <f t="shared" si="14"/>
        <v>1.5217218750000001</v>
      </c>
      <c r="E137" s="180"/>
      <c r="F137" s="183"/>
      <c r="G137" s="5"/>
      <c r="H137" s="5"/>
      <c r="I137" s="5"/>
    </row>
    <row r="138" spans="1:9" ht="12.75">
      <c r="A138" s="86">
        <f t="shared" si="11"/>
        <v>38</v>
      </c>
      <c r="B138" s="87">
        <f t="shared" si="12"/>
        <v>6.296375</v>
      </c>
      <c r="C138" s="100">
        <f t="shared" si="13"/>
        <v>262.779210625</v>
      </c>
      <c r="D138" s="100">
        <f t="shared" si="14"/>
        <v>0.94445625</v>
      </c>
      <c r="E138" s="181"/>
      <c r="F138" s="184"/>
      <c r="G138" s="5"/>
      <c r="H138" s="5"/>
      <c r="I138" s="5"/>
    </row>
    <row r="139" spans="2:4" ht="12.75">
      <c r="B139" s="14">
        <f>SUM(B101:B138)</f>
        <v>352.60625000000005</v>
      </c>
      <c r="C139" s="14">
        <f>SUM(C101:C138)</f>
        <v>7573.98225</v>
      </c>
      <c r="D139" s="14">
        <f>SUM(D101:D138)</f>
        <v>2351.8056875</v>
      </c>
    </row>
    <row r="141" spans="1:9" ht="12.75">
      <c r="A141" s="172" t="s">
        <v>53</v>
      </c>
      <c r="B141" s="172"/>
      <c r="C141" s="172"/>
      <c r="D141" s="172"/>
      <c r="E141" s="172"/>
      <c r="F141" s="9"/>
      <c r="G141" s="9"/>
      <c r="H141" s="9"/>
      <c r="I141" s="9"/>
    </row>
    <row r="142" spans="1:9" ht="12.75">
      <c r="A142" s="23" t="s">
        <v>0</v>
      </c>
      <c r="B142" s="101" t="s">
        <v>54</v>
      </c>
      <c r="C142" s="101" t="s">
        <v>55</v>
      </c>
      <c r="D142" s="73" t="s">
        <v>56</v>
      </c>
      <c r="E142" s="95" t="s">
        <v>57</v>
      </c>
      <c r="G142" s="5"/>
      <c r="H142" s="5"/>
      <c r="I142" s="5"/>
    </row>
    <row r="143" spans="1:9" ht="12.75">
      <c r="A143" s="76">
        <v>1</v>
      </c>
      <c r="B143" s="96">
        <f>E59*E18</f>
        <v>533.4071527318114</v>
      </c>
      <c r="C143" s="97">
        <f>F59*D18</f>
        <v>238.18680657987562</v>
      </c>
      <c r="D143" s="185">
        <f>C181/F97</f>
        <v>21.479999999999997</v>
      </c>
      <c r="E143" s="155">
        <f>B181/E97</f>
        <v>7.7412467613352725</v>
      </c>
      <c r="G143" s="5"/>
      <c r="H143" s="5"/>
      <c r="I143" s="5"/>
    </row>
    <row r="144" spans="1:9" ht="12.75">
      <c r="A144" s="98">
        <f>1+A143</f>
        <v>2</v>
      </c>
      <c r="B144" s="99">
        <f aca="true" t="shared" si="15" ref="B144:B180">E60*E19</f>
        <v>443.98043623444323</v>
      </c>
      <c r="C144" s="77">
        <f>F60*D19</f>
        <v>1096.2942105431925</v>
      </c>
      <c r="D144" s="186"/>
      <c r="E144" s="156"/>
      <c r="G144" s="5"/>
      <c r="H144" s="5"/>
      <c r="I144" s="5"/>
    </row>
    <row r="145" spans="1:9" ht="12.75">
      <c r="A145" s="82">
        <f aca="true" t="shared" si="16" ref="A145:A180">1+A144</f>
        <v>3</v>
      </c>
      <c r="B145" s="99">
        <f t="shared" si="15"/>
        <v>6349.895586160456</v>
      </c>
      <c r="C145" s="77">
        <f aca="true" t="shared" si="17" ref="C145:C180">F61*D20</f>
        <v>170272.92576798424</v>
      </c>
      <c r="D145" s="186"/>
      <c r="E145" s="156"/>
      <c r="G145" s="5"/>
      <c r="H145" s="5"/>
      <c r="I145" s="5"/>
    </row>
    <row r="146" spans="1:9" ht="12.75">
      <c r="A146" s="82">
        <f t="shared" si="16"/>
        <v>4</v>
      </c>
      <c r="B146" s="99">
        <f t="shared" si="15"/>
        <v>9498.954155552568</v>
      </c>
      <c r="C146" s="77">
        <f t="shared" si="17"/>
        <v>555.5377412941705</v>
      </c>
      <c r="D146" s="186"/>
      <c r="E146" s="156"/>
      <c r="G146" s="5"/>
      <c r="H146" s="5"/>
      <c r="I146" s="5"/>
    </row>
    <row r="147" spans="1:9" ht="12.75">
      <c r="A147" s="82">
        <f t="shared" si="16"/>
        <v>5</v>
      </c>
      <c r="B147" s="99">
        <f t="shared" si="15"/>
        <v>109897.9068842826</v>
      </c>
      <c r="C147" s="77">
        <f t="shared" si="17"/>
        <v>1072.981466042455</v>
      </c>
      <c r="D147" s="186"/>
      <c r="E147" s="156"/>
      <c r="G147" s="5"/>
      <c r="H147" s="5"/>
      <c r="I147" s="5"/>
    </row>
    <row r="148" spans="1:9" ht="12.75">
      <c r="A148" s="82">
        <f t="shared" si="16"/>
        <v>6</v>
      </c>
      <c r="B148" s="99">
        <f t="shared" si="15"/>
        <v>1119.0117360354004</v>
      </c>
      <c r="C148" s="77">
        <f t="shared" si="17"/>
        <v>165.7358578307106</v>
      </c>
      <c r="D148" s="186"/>
      <c r="E148" s="156"/>
      <c r="G148" s="5"/>
      <c r="H148" s="5"/>
      <c r="I148" s="5"/>
    </row>
    <row r="149" spans="1:9" ht="12.75">
      <c r="A149" s="82">
        <f t="shared" si="16"/>
        <v>7</v>
      </c>
      <c r="B149" s="99">
        <f t="shared" si="15"/>
        <v>833.3066119412556</v>
      </c>
      <c r="C149" s="77">
        <f t="shared" si="17"/>
        <v>165.7358578307106</v>
      </c>
      <c r="D149" s="186"/>
      <c r="E149" s="156"/>
      <c r="G149" s="5"/>
      <c r="H149" s="5"/>
      <c r="I149" s="5"/>
    </row>
    <row r="150" spans="1:9" ht="12.75">
      <c r="A150" s="82">
        <f t="shared" si="16"/>
        <v>8</v>
      </c>
      <c r="B150" s="99">
        <f t="shared" si="15"/>
        <v>22083.129164954018</v>
      </c>
      <c r="C150" s="77">
        <f t="shared" si="17"/>
        <v>166.76052555633933</v>
      </c>
      <c r="D150" s="186"/>
      <c r="E150" s="156"/>
      <c r="G150" s="5"/>
      <c r="H150" s="5"/>
      <c r="I150" s="5"/>
    </row>
    <row r="151" spans="1:9" ht="12.75">
      <c r="A151" s="82">
        <f t="shared" si="16"/>
        <v>9</v>
      </c>
      <c r="B151" s="99">
        <f t="shared" si="15"/>
        <v>528.554479574168</v>
      </c>
      <c r="C151" s="77">
        <f t="shared" si="17"/>
        <v>1145.8059502571537</v>
      </c>
      <c r="D151" s="186"/>
      <c r="E151" s="156"/>
      <c r="G151" s="5"/>
      <c r="H151" s="5"/>
      <c r="I151" s="5"/>
    </row>
    <row r="152" spans="1:9" ht="12.75">
      <c r="A152" s="82">
        <f t="shared" si="16"/>
        <v>10</v>
      </c>
      <c r="B152" s="99">
        <f t="shared" si="15"/>
        <v>374.98797537356506</v>
      </c>
      <c r="C152" s="77">
        <f t="shared" si="17"/>
        <v>1145.8059502571537</v>
      </c>
      <c r="D152" s="186"/>
      <c r="E152" s="156"/>
      <c r="G152" s="5"/>
      <c r="H152" s="5"/>
      <c r="I152" s="5"/>
    </row>
    <row r="153" spans="1:9" ht="12.75">
      <c r="A153" s="82">
        <f t="shared" si="16"/>
        <v>11</v>
      </c>
      <c r="B153" s="99">
        <f t="shared" si="15"/>
        <v>12835.818827129524</v>
      </c>
      <c r="C153" s="77">
        <f t="shared" si="17"/>
        <v>166.76052555633933</v>
      </c>
      <c r="D153" s="186"/>
      <c r="E153" s="156"/>
      <c r="G153" s="5"/>
      <c r="H153" s="5"/>
      <c r="I153" s="5"/>
    </row>
    <row r="154" spans="1:9" ht="12.75">
      <c r="A154" s="82">
        <f t="shared" si="16"/>
        <v>12</v>
      </c>
      <c r="B154" s="99">
        <f t="shared" si="15"/>
        <v>371.4166613223882</v>
      </c>
      <c r="C154" s="77">
        <f t="shared" si="17"/>
        <v>165.7358578307106</v>
      </c>
      <c r="D154" s="186"/>
      <c r="E154" s="156"/>
      <c r="G154" s="5"/>
      <c r="H154" s="5"/>
      <c r="I154" s="5"/>
    </row>
    <row r="155" spans="1:9" ht="12.75">
      <c r="A155" s="82">
        <f t="shared" si="16"/>
        <v>13</v>
      </c>
      <c r="B155" s="99">
        <f t="shared" si="15"/>
        <v>85.71153722824344</v>
      </c>
      <c r="C155" s="77">
        <f t="shared" si="17"/>
        <v>165.7358578307106</v>
      </c>
      <c r="D155" s="186"/>
      <c r="E155" s="156"/>
      <c r="G155" s="5"/>
      <c r="H155" s="5"/>
      <c r="I155" s="5"/>
    </row>
    <row r="156" spans="1:9" ht="12.75">
      <c r="A156" s="82">
        <f t="shared" si="16"/>
        <v>14</v>
      </c>
      <c r="B156" s="99">
        <f t="shared" si="15"/>
        <v>850.4299274696889</v>
      </c>
      <c r="C156" s="77">
        <f t="shared" si="17"/>
        <v>452.76325915474894</v>
      </c>
      <c r="D156" s="186"/>
      <c r="E156" s="156"/>
      <c r="G156" s="5"/>
      <c r="H156" s="5"/>
      <c r="I156" s="5"/>
    </row>
    <row r="157" spans="1:9" ht="12.75">
      <c r="A157" s="82">
        <f t="shared" si="16"/>
        <v>15</v>
      </c>
      <c r="B157" s="99">
        <f t="shared" si="15"/>
        <v>1937.7866477327238</v>
      </c>
      <c r="C157" s="77">
        <f t="shared" si="17"/>
        <v>1150.7567498236388</v>
      </c>
      <c r="D157" s="186"/>
      <c r="E157" s="156"/>
      <c r="G157" s="5"/>
      <c r="H157" s="5"/>
      <c r="I157" s="5"/>
    </row>
    <row r="158" spans="1:9" ht="12.75">
      <c r="A158" s="82">
        <f t="shared" si="16"/>
        <v>16</v>
      </c>
      <c r="B158" s="99">
        <f t="shared" si="15"/>
        <v>4688.341723850446</v>
      </c>
      <c r="C158" s="77">
        <f t="shared" si="17"/>
        <v>219885.48999002078</v>
      </c>
      <c r="D158" s="186"/>
      <c r="E158" s="156"/>
      <c r="G158" s="5"/>
      <c r="H158" s="5"/>
      <c r="I158" s="5"/>
    </row>
    <row r="159" spans="1:9" ht="12.75">
      <c r="A159" s="82">
        <f t="shared" si="16"/>
        <v>17</v>
      </c>
      <c r="B159" s="99">
        <f t="shared" si="15"/>
        <v>20287.223830348044</v>
      </c>
      <c r="C159" s="77">
        <f t="shared" si="17"/>
        <v>1760.5149746681204</v>
      </c>
      <c r="D159" s="186"/>
      <c r="E159" s="156"/>
      <c r="G159" s="5"/>
      <c r="H159" s="5"/>
      <c r="I159" s="5"/>
    </row>
    <row r="160" spans="1:9" ht="12.75">
      <c r="A160" s="82">
        <f t="shared" si="16"/>
        <v>18</v>
      </c>
      <c r="B160" s="99">
        <f t="shared" si="15"/>
        <v>22295.637481061694</v>
      </c>
      <c r="C160" s="77">
        <f t="shared" si="17"/>
        <v>1494.7734961200538</v>
      </c>
      <c r="D160" s="186"/>
      <c r="E160" s="156"/>
      <c r="G160" s="5"/>
      <c r="H160" s="5"/>
      <c r="I160" s="5"/>
    </row>
    <row r="161" spans="1:9" ht="12.75">
      <c r="A161" s="82">
        <f t="shared" si="16"/>
        <v>19</v>
      </c>
      <c r="B161" s="99">
        <f t="shared" si="15"/>
        <v>20954.799462043924</v>
      </c>
      <c r="C161" s="77">
        <f t="shared" si="17"/>
        <v>1084.5723642018856</v>
      </c>
      <c r="D161" s="186"/>
      <c r="E161" s="156"/>
      <c r="G161" s="5"/>
      <c r="H161" s="5"/>
      <c r="I161" s="5"/>
    </row>
    <row r="162" spans="1:9" ht="12.75">
      <c r="A162" s="82">
        <f t="shared" si="16"/>
        <v>20</v>
      </c>
      <c r="B162" s="99">
        <f t="shared" si="15"/>
        <v>20954.799462043924</v>
      </c>
      <c r="C162" s="77">
        <f t="shared" si="17"/>
        <v>4336.3966603604185</v>
      </c>
      <c r="D162" s="186"/>
      <c r="E162" s="156"/>
      <c r="G162" s="5"/>
      <c r="H162" s="5"/>
      <c r="I162" s="5"/>
    </row>
    <row r="163" spans="1:9" ht="12.75">
      <c r="A163" s="82">
        <f t="shared" si="16"/>
        <v>21</v>
      </c>
      <c r="B163" s="99">
        <f t="shared" si="15"/>
        <v>22295.637481061694</v>
      </c>
      <c r="C163" s="77">
        <f t="shared" si="17"/>
        <v>4130.760397293658</v>
      </c>
      <c r="D163" s="186"/>
      <c r="E163" s="156"/>
      <c r="G163" s="5"/>
      <c r="H163" s="5"/>
      <c r="I163" s="5"/>
    </row>
    <row r="164" spans="1:9" ht="12.75">
      <c r="A164" s="82">
        <f t="shared" si="16"/>
        <v>22</v>
      </c>
      <c r="B164" s="99">
        <f t="shared" si="15"/>
        <v>20287.223830348044</v>
      </c>
      <c r="C164" s="77">
        <f t="shared" si="17"/>
        <v>3558.1716154684796</v>
      </c>
      <c r="D164" s="186"/>
      <c r="E164" s="156"/>
      <c r="G164" s="5"/>
      <c r="H164" s="5"/>
      <c r="I164" s="5"/>
    </row>
    <row r="165" spans="1:9" ht="12.75">
      <c r="A165" s="82">
        <f t="shared" si="16"/>
        <v>23</v>
      </c>
      <c r="B165" s="99">
        <f t="shared" si="15"/>
        <v>4688.341723850446</v>
      </c>
      <c r="C165" s="77">
        <f t="shared" si="17"/>
        <v>416227.68509222113</v>
      </c>
      <c r="D165" s="186"/>
      <c r="E165" s="156"/>
      <c r="G165" s="5"/>
      <c r="H165" s="5"/>
      <c r="I165" s="5"/>
    </row>
    <row r="166" spans="1:9" ht="12.75">
      <c r="A166" s="82">
        <f>1+A165</f>
        <v>24</v>
      </c>
      <c r="B166" s="99">
        <f t="shared" si="15"/>
        <v>1937.7866477327238</v>
      </c>
      <c r="C166" s="77">
        <f t="shared" si="17"/>
        <v>2258.657731033156</v>
      </c>
      <c r="D166" s="186"/>
      <c r="E166" s="156"/>
      <c r="G166" s="5"/>
      <c r="H166" s="5"/>
      <c r="I166" s="5"/>
    </row>
    <row r="167" spans="1:9" ht="12.75">
      <c r="A167" s="82">
        <f t="shared" si="16"/>
        <v>25</v>
      </c>
      <c r="B167" s="99">
        <f t="shared" si="15"/>
        <v>850.4299274696889</v>
      </c>
      <c r="C167" s="77">
        <f t="shared" si="17"/>
        <v>1933.8268774450073</v>
      </c>
      <c r="D167" s="186"/>
      <c r="E167" s="156"/>
      <c r="G167" s="5"/>
      <c r="H167" s="5"/>
      <c r="I167" s="5"/>
    </row>
    <row r="168" spans="1:9" ht="12.75">
      <c r="A168" s="82">
        <f>1+A167</f>
        <v>26</v>
      </c>
      <c r="B168" s="99">
        <f t="shared" si="15"/>
        <v>85.71153722824344</v>
      </c>
      <c r="C168" s="77">
        <f t="shared" si="17"/>
        <v>47301.0138248848</v>
      </c>
      <c r="D168" s="186"/>
      <c r="E168" s="156"/>
      <c r="G168" s="5"/>
      <c r="H168" s="5"/>
      <c r="I168" s="5"/>
    </row>
    <row r="169" spans="1:9" ht="12.75">
      <c r="A169" s="82">
        <f t="shared" si="16"/>
        <v>27</v>
      </c>
      <c r="B169" s="99">
        <f t="shared" si="15"/>
        <v>371.4166613223882</v>
      </c>
      <c r="C169" s="77">
        <f t="shared" si="17"/>
        <v>47301.0138248848</v>
      </c>
      <c r="D169" s="186"/>
      <c r="E169" s="156"/>
      <c r="G169" s="5"/>
      <c r="H169" s="5"/>
      <c r="I169" s="5"/>
    </row>
    <row r="170" spans="1:9" ht="12.75">
      <c r="A170" s="82">
        <f t="shared" si="16"/>
        <v>28</v>
      </c>
      <c r="B170" s="99">
        <f t="shared" si="15"/>
        <v>12835.818827129524</v>
      </c>
      <c r="C170" s="77">
        <f t="shared" si="17"/>
        <v>6822.539160200089</v>
      </c>
      <c r="D170" s="186"/>
      <c r="E170" s="156"/>
      <c r="G170" s="5"/>
      <c r="H170" s="5"/>
      <c r="I170" s="5"/>
    </row>
    <row r="171" spans="1:9" ht="12.75">
      <c r="A171" s="82">
        <f t="shared" si="16"/>
        <v>29</v>
      </c>
      <c r="B171" s="99">
        <f t="shared" si="15"/>
        <v>374.98797537356506</v>
      </c>
      <c r="C171" s="77">
        <f t="shared" si="17"/>
        <v>24761.469640820385</v>
      </c>
      <c r="D171" s="186"/>
      <c r="E171" s="156"/>
      <c r="G171" s="5"/>
      <c r="H171" s="5"/>
      <c r="I171" s="5"/>
    </row>
    <row r="172" spans="1:9" ht="12.75">
      <c r="A172" s="82">
        <f t="shared" si="16"/>
        <v>30</v>
      </c>
      <c r="B172" s="99">
        <f t="shared" si="15"/>
        <v>528.554479574168</v>
      </c>
      <c r="C172" s="77">
        <f t="shared" si="17"/>
        <v>24761.469640820385</v>
      </c>
      <c r="D172" s="186"/>
      <c r="E172" s="156"/>
      <c r="G172" s="5"/>
      <c r="H172" s="5"/>
      <c r="I172" s="5"/>
    </row>
    <row r="173" spans="1:9" ht="12.75">
      <c r="A173" s="82">
        <f t="shared" si="16"/>
        <v>31</v>
      </c>
      <c r="B173" s="99">
        <f t="shared" si="15"/>
        <v>22083.129164954018</v>
      </c>
      <c r="C173" s="77">
        <f t="shared" si="17"/>
        <v>6822.539160200089</v>
      </c>
      <c r="D173" s="186"/>
      <c r="E173" s="156"/>
      <c r="G173" s="5"/>
      <c r="H173" s="5"/>
      <c r="I173" s="5"/>
    </row>
    <row r="174" spans="1:9" ht="12.75">
      <c r="A174" s="82">
        <f t="shared" si="16"/>
        <v>32</v>
      </c>
      <c r="B174" s="99">
        <f t="shared" si="15"/>
        <v>833.3066119412556</v>
      </c>
      <c r="C174" s="77">
        <f t="shared" si="17"/>
        <v>47301.0138248848</v>
      </c>
      <c r="D174" s="186"/>
      <c r="E174" s="156"/>
      <c r="G174" s="5"/>
      <c r="H174" s="5"/>
      <c r="I174" s="5"/>
    </row>
    <row r="175" spans="1:9" ht="12.75">
      <c r="A175" s="82">
        <f t="shared" si="16"/>
        <v>33</v>
      </c>
      <c r="B175" s="99">
        <f t="shared" si="15"/>
        <v>1119.0117360354004</v>
      </c>
      <c r="C175" s="77">
        <f t="shared" si="17"/>
        <v>47301.0138248848</v>
      </c>
      <c r="D175" s="186"/>
      <c r="E175" s="156"/>
      <c r="G175" s="5"/>
      <c r="H175" s="5"/>
      <c r="I175" s="5"/>
    </row>
    <row r="176" spans="1:9" ht="12.75">
      <c r="A176" s="82">
        <f t="shared" si="16"/>
        <v>34</v>
      </c>
      <c r="B176" s="99">
        <f t="shared" si="15"/>
        <v>109897.9068842826</v>
      </c>
      <c r="C176" s="77">
        <f t="shared" si="17"/>
        <v>16655.97383441288</v>
      </c>
      <c r="D176" s="186"/>
      <c r="E176" s="156"/>
      <c r="G176" s="5"/>
      <c r="H176" s="5"/>
      <c r="I176" s="5"/>
    </row>
    <row r="177" spans="1:9" ht="12.75">
      <c r="A177" s="82">
        <f t="shared" si="16"/>
        <v>35</v>
      </c>
      <c r="B177" s="99">
        <f t="shared" si="15"/>
        <v>9498.954155552568</v>
      </c>
      <c r="C177" s="77">
        <f t="shared" si="17"/>
        <v>2853.876739562624</v>
      </c>
      <c r="D177" s="186"/>
      <c r="E177" s="156"/>
      <c r="G177" s="5"/>
      <c r="H177" s="5"/>
      <c r="I177" s="5"/>
    </row>
    <row r="178" spans="1:9" ht="12.75">
      <c r="A178" s="82">
        <f t="shared" si="16"/>
        <v>36</v>
      </c>
      <c r="B178" s="99">
        <f t="shared" si="15"/>
        <v>6349.895586160456</v>
      </c>
      <c r="C178" s="77">
        <f t="shared" si="17"/>
        <v>785926.4063879116</v>
      </c>
      <c r="D178" s="186"/>
      <c r="E178" s="156"/>
      <c r="G178" s="5"/>
      <c r="H178" s="5"/>
      <c r="I178" s="5"/>
    </row>
    <row r="179" spans="1:9" ht="12.75">
      <c r="A179" s="82">
        <f t="shared" si="16"/>
        <v>37</v>
      </c>
      <c r="B179" s="99">
        <f t="shared" si="15"/>
        <v>443.98043623444323</v>
      </c>
      <c r="C179" s="77">
        <f t="shared" si="17"/>
        <v>6233.946923298916</v>
      </c>
      <c r="D179" s="186"/>
      <c r="E179" s="156"/>
      <c r="G179" s="5"/>
      <c r="H179" s="5"/>
      <c r="I179" s="5"/>
    </row>
    <row r="180" spans="1:9" ht="12.75">
      <c r="A180" s="86">
        <f t="shared" si="16"/>
        <v>38</v>
      </c>
      <c r="B180" s="87">
        <f t="shared" si="15"/>
        <v>533.4071527318114</v>
      </c>
      <c r="C180" s="100">
        <f t="shared" si="17"/>
        <v>8114.878671519272</v>
      </c>
      <c r="D180" s="187"/>
      <c r="E180" s="157"/>
      <c r="G180" s="5"/>
      <c r="H180" s="5"/>
      <c r="I180" s="5"/>
    </row>
    <row r="181" spans="2:4" ht="12.75">
      <c r="B181" s="14">
        <f>SUM(B143:B180)</f>
        <v>471940.60056205397</v>
      </c>
      <c r="C181" s="14">
        <f>SUM(C143:C180)</f>
        <v>1906955.5270414902</v>
      </c>
      <c r="D181" s="6"/>
    </row>
    <row r="182" spans="2:4" ht="12.75">
      <c r="B182" s="2"/>
      <c r="C182" s="6"/>
      <c r="D182" s="6"/>
    </row>
    <row r="183" spans="1:16" ht="12.75">
      <c r="A183" s="172" t="s">
        <v>58</v>
      </c>
      <c r="B183" s="172"/>
      <c r="C183" s="172"/>
      <c r="D183" s="172"/>
      <c r="E183" s="172"/>
      <c r="F183" s="172"/>
      <c r="G183" s="172"/>
      <c r="H183" s="172"/>
      <c r="I183" s="103"/>
      <c r="J183" s="103"/>
      <c r="K183" s="103"/>
      <c r="L183" s="103"/>
      <c r="M183" s="103"/>
      <c r="N183" s="103"/>
      <c r="O183" s="103"/>
      <c r="P183" s="103"/>
    </row>
    <row r="184" spans="1:16" ht="14.25">
      <c r="A184" s="23" t="s">
        <v>0</v>
      </c>
      <c r="B184" s="71" t="s">
        <v>59</v>
      </c>
      <c r="C184" s="104" t="s">
        <v>60</v>
      </c>
      <c r="D184" s="71" t="s">
        <v>61</v>
      </c>
      <c r="E184" s="104" t="s">
        <v>62</v>
      </c>
      <c r="F184" s="101" t="s">
        <v>63</v>
      </c>
      <c r="G184" s="101" t="s">
        <v>64</v>
      </c>
      <c r="H184" s="105" t="s">
        <v>65</v>
      </c>
      <c r="I184" s="13"/>
      <c r="J184" s="106"/>
      <c r="K184" s="107"/>
      <c r="L184" s="106"/>
      <c r="M184" s="107"/>
      <c r="N184" s="107"/>
      <c r="O184" s="107"/>
      <c r="P184" s="108"/>
    </row>
    <row r="185" spans="1:16" ht="12.75">
      <c r="A185" s="76">
        <v>1</v>
      </c>
      <c r="B185" s="96">
        <f>E18^2</f>
        <v>0.0225</v>
      </c>
      <c r="C185" s="109">
        <f>B185*E59</f>
        <v>80.01107290977171</v>
      </c>
      <c r="D185" s="102">
        <f>D18^2</f>
        <v>1.5006250000000003</v>
      </c>
      <c r="E185" s="110">
        <f>D185*F59</f>
        <v>291.7788380603477</v>
      </c>
      <c r="F185" s="173">
        <f>C223-(($E$143^2)*E97)</f>
        <v>1462219.1638481435</v>
      </c>
      <c r="G185" s="173">
        <f>E223-(($D$143^2)*F97)</f>
        <v>15708229.878949814</v>
      </c>
      <c r="H185" s="176">
        <f>F185+G185</f>
        <v>17170449.042797957</v>
      </c>
      <c r="I185" s="13"/>
      <c r="J185" s="78"/>
      <c r="K185" s="79"/>
      <c r="L185" s="37"/>
      <c r="M185" s="111"/>
      <c r="N185" s="111"/>
      <c r="O185" s="111"/>
      <c r="P185" s="111"/>
    </row>
    <row r="186" spans="1:16" ht="12.75">
      <c r="A186" s="98">
        <f>1+A185</f>
        <v>2</v>
      </c>
      <c r="B186" s="99">
        <f>E19^2</f>
        <v>0.0225</v>
      </c>
      <c r="C186" s="112">
        <f>B186*E60</f>
        <v>66.59706543516648</v>
      </c>
      <c r="D186" s="39">
        <f>D19^2</f>
        <v>41.280625</v>
      </c>
      <c r="E186" s="113">
        <f>D186*F60</f>
        <v>7043.690302740011</v>
      </c>
      <c r="F186" s="174"/>
      <c r="G186" s="174"/>
      <c r="H186" s="177"/>
      <c r="I186" s="13"/>
      <c r="J186" s="78"/>
      <c r="K186" s="79"/>
      <c r="L186" s="37"/>
      <c r="M186" s="111"/>
      <c r="N186" s="111"/>
      <c r="O186" s="111"/>
      <c r="P186" s="111"/>
    </row>
    <row r="187" spans="1:16" ht="12.75">
      <c r="A187" s="82">
        <f aca="true" t="shared" si="18" ref="A187:A222">1+A186</f>
        <v>3</v>
      </c>
      <c r="B187" s="99">
        <f aca="true" t="shared" si="19" ref="B187:B222">E20^2</f>
        <v>40.005625</v>
      </c>
      <c r="C187" s="112">
        <f aca="true" t="shared" si="20" ref="C187:C222">B187*E61</f>
        <v>40163.08958246489</v>
      </c>
      <c r="D187" s="39">
        <f aca="true" t="shared" si="21" ref="D187:D222">D20^2</f>
        <v>58.52250000000001</v>
      </c>
      <c r="E187" s="113">
        <f aca="true" t="shared" si="22" ref="E187:E222">D187*F61</f>
        <v>1302587.8821250796</v>
      </c>
      <c r="F187" s="174"/>
      <c r="G187" s="174"/>
      <c r="H187" s="177"/>
      <c r="I187" s="13"/>
      <c r="J187" s="78"/>
      <c r="K187" s="79"/>
      <c r="L187" s="37"/>
      <c r="M187" s="111"/>
      <c r="N187" s="111"/>
      <c r="O187" s="111"/>
      <c r="P187" s="111"/>
    </row>
    <row r="188" spans="1:16" ht="12.75">
      <c r="A188" s="82">
        <f t="shared" si="18"/>
        <v>4</v>
      </c>
      <c r="B188" s="99">
        <f t="shared" si="19"/>
        <v>156.25</v>
      </c>
      <c r="C188" s="112">
        <f t="shared" si="20"/>
        <v>118736.92694440711</v>
      </c>
      <c r="D188" s="39">
        <f t="shared" si="21"/>
        <v>49</v>
      </c>
      <c r="E188" s="113">
        <f t="shared" si="22"/>
        <v>3888.764189059193</v>
      </c>
      <c r="F188" s="174"/>
      <c r="G188" s="174"/>
      <c r="H188" s="177"/>
      <c r="I188" s="13"/>
      <c r="J188" s="78"/>
      <c r="K188" s="79"/>
      <c r="L188" s="37"/>
      <c r="M188" s="111"/>
      <c r="N188" s="111"/>
      <c r="O188" s="111"/>
      <c r="P188" s="111"/>
    </row>
    <row r="189" spans="1:16" ht="12.75">
      <c r="A189" s="82">
        <f t="shared" si="18"/>
        <v>5</v>
      </c>
      <c r="B189" s="99">
        <f t="shared" si="19"/>
        <v>156.25</v>
      </c>
      <c r="C189" s="112">
        <f t="shared" si="20"/>
        <v>1373723.8360535323</v>
      </c>
      <c r="D189" s="39">
        <f t="shared" si="21"/>
        <v>6.760000000000001</v>
      </c>
      <c r="E189" s="113">
        <f t="shared" si="22"/>
        <v>2789.751811710383</v>
      </c>
      <c r="F189" s="174"/>
      <c r="G189" s="174"/>
      <c r="H189" s="177"/>
      <c r="I189" s="13"/>
      <c r="J189" s="78"/>
      <c r="K189" s="79"/>
      <c r="L189" s="37"/>
      <c r="M189" s="111"/>
      <c r="N189" s="111"/>
      <c r="O189" s="111"/>
      <c r="P189" s="111"/>
    </row>
    <row r="190" spans="1:16" ht="12.75">
      <c r="A190" s="82">
        <f t="shared" si="18"/>
        <v>6</v>
      </c>
      <c r="B190" s="99">
        <f t="shared" si="19"/>
        <v>138.0625</v>
      </c>
      <c r="C190" s="112">
        <f t="shared" si="20"/>
        <v>13148.387898415955</v>
      </c>
      <c r="D190" s="39">
        <f t="shared" si="21"/>
        <v>0.0225</v>
      </c>
      <c r="E190" s="113">
        <f t="shared" si="22"/>
        <v>24.860378674606586</v>
      </c>
      <c r="F190" s="174"/>
      <c r="G190" s="174"/>
      <c r="H190" s="177"/>
      <c r="I190" s="13"/>
      <c r="J190" s="78"/>
      <c r="K190" s="79"/>
      <c r="L190" s="37"/>
      <c r="M190" s="111"/>
      <c r="N190" s="111"/>
      <c r="O190" s="111"/>
      <c r="P190" s="111"/>
    </row>
    <row r="191" spans="1:16" ht="12.75">
      <c r="A191" s="82">
        <f t="shared" si="18"/>
        <v>7</v>
      </c>
      <c r="B191" s="99">
        <f t="shared" si="19"/>
        <v>76.5625</v>
      </c>
      <c r="C191" s="112">
        <f t="shared" si="20"/>
        <v>7291.432854485987</v>
      </c>
      <c r="D191" s="39">
        <f t="shared" si="21"/>
        <v>0.0225</v>
      </c>
      <c r="E191" s="113">
        <f t="shared" si="22"/>
        <v>24.860378674606586</v>
      </c>
      <c r="F191" s="174"/>
      <c r="G191" s="174"/>
      <c r="H191" s="177"/>
      <c r="I191" s="13"/>
      <c r="J191" s="78"/>
      <c r="K191" s="79"/>
      <c r="L191" s="37"/>
      <c r="M191" s="111"/>
      <c r="N191" s="111"/>
      <c r="O191" s="111"/>
      <c r="P191" s="111"/>
    </row>
    <row r="192" spans="1:16" ht="12.75">
      <c r="A192" s="82">
        <f t="shared" si="18"/>
        <v>8</v>
      </c>
      <c r="B192" s="99">
        <f t="shared" si="19"/>
        <v>64</v>
      </c>
      <c r="C192" s="112">
        <f t="shared" si="20"/>
        <v>176665.03331963214</v>
      </c>
      <c r="D192" s="39">
        <f t="shared" si="21"/>
        <v>1.050625</v>
      </c>
      <c r="E192" s="113">
        <f t="shared" si="22"/>
        <v>170.92953869524783</v>
      </c>
      <c r="F192" s="174"/>
      <c r="G192" s="174"/>
      <c r="H192" s="177"/>
      <c r="I192" s="13"/>
      <c r="J192" s="78"/>
      <c r="K192" s="79"/>
      <c r="L192" s="37"/>
      <c r="M192" s="111"/>
      <c r="N192" s="111"/>
      <c r="O192" s="111"/>
      <c r="P192" s="111"/>
    </row>
    <row r="193" spans="1:16" ht="12.75">
      <c r="A193" s="82">
        <f t="shared" si="18"/>
        <v>9</v>
      </c>
      <c r="B193" s="99">
        <f t="shared" si="19"/>
        <v>54.760000000000005</v>
      </c>
      <c r="C193" s="112">
        <f t="shared" si="20"/>
        <v>3911.303148848843</v>
      </c>
      <c r="D193" s="39">
        <f t="shared" si="21"/>
        <v>3.61</v>
      </c>
      <c r="E193" s="113">
        <f t="shared" si="22"/>
        <v>2177.031305488592</v>
      </c>
      <c r="F193" s="174"/>
      <c r="G193" s="174"/>
      <c r="H193" s="177"/>
      <c r="I193" s="13"/>
      <c r="J193" s="78"/>
      <c r="K193" s="79"/>
      <c r="L193" s="37"/>
      <c r="M193" s="111"/>
      <c r="N193" s="111"/>
      <c r="O193" s="111"/>
      <c r="P193" s="111"/>
    </row>
    <row r="194" spans="1:16" ht="12.75">
      <c r="A194" s="82">
        <f t="shared" si="18"/>
        <v>10</v>
      </c>
      <c r="B194" s="99">
        <f t="shared" si="19"/>
        <v>27.5625</v>
      </c>
      <c r="C194" s="112">
        <f t="shared" si="20"/>
        <v>1968.6868707112167</v>
      </c>
      <c r="D194" s="39">
        <f t="shared" si="21"/>
        <v>3.61</v>
      </c>
      <c r="E194" s="113">
        <f t="shared" si="22"/>
        <v>2177.031305488592</v>
      </c>
      <c r="F194" s="174"/>
      <c r="G194" s="174"/>
      <c r="H194" s="177"/>
      <c r="I194" s="13"/>
      <c r="J194" s="78"/>
      <c r="K194" s="79"/>
      <c r="L194" s="37"/>
      <c r="M194" s="111"/>
      <c r="N194" s="111"/>
      <c r="O194" s="111"/>
      <c r="P194" s="111"/>
    </row>
    <row r="195" spans="1:16" ht="12.75">
      <c r="A195" s="82">
        <f t="shared" si="18"/>
        <v>11</v>
      </c>
      <c r="B195" s="99">
        <f t="shared" si="19"/>
        <v>21.622500000000002</v>
      </c>
      <c r="C195" s="112">
        <f t="shared" si="20"/>
        <v>59686.55754615229</v>
      </c>
      <c r="D195" s="39">
        <f t="shared" si="21"/>
        <v>1.050625</v>
      </c>
      <c r="E195" s="113">
        <f t="shared" si="22"/>
        <v>170.92953869524783</v>
      </c>
      <c r="F195" s="174"/>
      <c r="G195" s="174"/>
      <c r="H195" s="177"/>
      <c r="I195" s="13"/>
      <c r="J195" s="78"/>
      <c r="K195" s="79"/>
      <c r="L195" s="37"/>
      <c r="M195" s="111"/>
      <c r="N195" s="111"/>
      <c r="O195" s="111"/>
      <c r="P195" s="111"/>
    </row>
    <row r="196" spans="1:16" ht="12.75">
      <c r="A196" s="82">
        <f t="shared" si="18"/>
        <v>12</v>
      </c>
      <c r="B196" s="99">
        <f t="shared" si="19"/>
        <v>15.209999999999999</v>
      </c>
      <c r="C196" s="112">
        <f t="shared" si="20"/>
        <v>1448.524979157314</v>
      </c>
      <c r="D196" s="39">
        <f t="shared" si="21"/>
        <v>0.0225</v>
      </c>
      <c r="E196" s="113">
        <f t="shared" si="22"/>
        <v>24.860378674606586</v>
      </c>
      <c r="F196" s="174"/>
      <c r="G196" s="174"/>
      <c r="H196" s="177"/>
      <c r="I196" s="13"/>
      <c r="J196" s="78"/>
      <c r="K196" s="79"/>
      <c r="L196" s="37"/>
      <c r="M196" s="111"/>
      <c r="N196" s="111"/>
      <c r="O196" s="111"/>
      <c r="P196" s="111"/>
    </row>
    <row r="197" spans="1:16" ht="12.75">
      <c r="A197" s="82">
        <f t="shared" si="18"/>
        <v>13</v>
      </c>
      <c r="B197" s="99">
        <f t="shared" si="19"/>
        <v>0.81</v>
      </c>
      <c r="C197" s="112">
        <f t="shared" si="20"/>
        <v>77.1403835054191</v>
      </c>
      <c r="D197" s="39">
        <f t="shared" si="21"/>
        <v>0.0225</v>
      </c>
      <c r="E197" s="113">
        <f t="shared" si="22"/>
        <v>24.860378674606586</v>
      </c>
      <c r="F197" s="174"/>
      <c r="G197" s="174"/>
      <c r="H197" s="177"/>
      <c r="I197" s="13"/>
      <c r="J197" s="78"/>
      <c r="K197" s="79"/>
      <c r="L197" s="37"/>
      <c r="M197" s="111"/>
      <c r="N197" s="111"/>
      <c r="O197" s="111"/>
      <c r="P197" s="111"/>
    </row>
    <row r="198" spans="1:16" ht="12.75">
      <c r="A198" s="82">
        <f t="shared" si="18"/>
        <v>14</v>
      </c>
      <c r="B198" s="99">
        <f t="shared" si="19"/>
        <v>6.5024999999999995</v>
      </c>
      <c r="C198" s="112">
        <f t="shared" si="20"/>
        <v>2168.596315047707</v>
      </c>
      <c r="D198" s="39">
        <f t="shared" si="21"/>
        <v>66.4225</v>
      </c>
      <c r="E198" s="113">
        <f t="shared" si="22"/>
        <v>3690.0205621112036</v>
      </c>
      <c r="F198" s="174"/>
      <c r="G198" s="174"/>
      <c r="H198" s="177"/>
      <c r="I198" s="13"/>
      <c r="J198" s="78"/>
      <c r="K198" s="79"/>
      <c r="L198" s="37"/>
      <c r="M198" s="111"/>
      <c r="N198" s="111"/>
      <c r="O198" s="111"/>
      <c r="P198" s="111"/>
    </row>
    <row r="199" spans="1:16" ht="12.75">
      <c r="A199" s="82">
        <f t="shared" si="18"/>
        <v>15</v>
      </c>
      <c r="B199" s="99">
        <f t="shared" si="19"/>
        <v>6.5024999999999995</v>
      </c>
      <c r="C199" s="112">
        <f t="shared" si="20"/>
        <v>4941.355951718446</v>
      </c>
      <c r="D199" s="39">
        <f t="shared" si="21"/>
        <v>210.25</v>
      </c>
      <c r="E199" s="113">
        <f t="shared" si="22"/>
        <v>16685.972872442762</v>
      </c>
      <c r="F199" s="174"/>
      <c r="G199" s="174"/>
      <c r="H199" s="177"/>
      <c r="I199" s="13"/>
      <c r="J199" s="78"/>
      <c r="K199" s="79"/>
      <c r="L199" s="37"/>
      <c r="M199" s="111"/>
      <c r="N199" s="111"/>
      <c r="O199" s="111"/>
      <c r="P199" s="111"/>
    </row>
    <row r="200" spans="1:16" ht="12.75">
      <c r="A200" s="82">
        <f t="shared" si="18"/>
        <v>16</v>
      </c>
      <c r="B200" s="99">
        <f t="shared" si="19"/>
        <v>48.3025</v>
      </c>
      <c r="C200" s="112">
        <f t="shared" si="20"/>
        <v>32583.9749807606</v>
      </c>
      <c r="D200" s="39">
        <f t="shared" si="21"/>
        <v>220.52249999999998</v>
      </c>
      <c r="E200" s="113">
        <f t="shared" si="22"/>
        <v>3265299.526351808</v>
      </c>
      <c r="F200" s="174"/>
      <c r="G200" s="174"/>
      <c r="H200" s="177"/>
      <c r="I200" s="13"/>
      <c r="J200" s="78"/>
      <c r="K200" s="79"/>
      <c r="L200" s="37"/>
      <c r="M200" s="111"/>
      <c r="N200" s="111"/>
      <c r="O200" s="111"/>
      <c r="P200" s="111"/>
    </row>
    <row r="201" spans="1:16" ht="12.75">
      <c r="A201" s="82">
        <f t="shared" si="18"/>
        <v>17</v>
      </c>
      <c r="B201" s="99">
        <f t="shared" si="19"/>
        <v>128.8225</v>
      </c>
      <c r="C201" s="112">
        <f t="shared" si="20"/>
        <v>230259.9904744503</v>
      </c>
      <c r="D201" s="39">
        <f t="shared" si="21"/>
        <v>202.2084</v>
      </c>
      <c r="E201" s="113">
        <f t="shared" si="22"/>
        <v>25034.522939780672</v>
      </c>
      <c r="F201" s="174"/>
      <c r="G201" s="174"/>
      <c r="H201" s="177"/>
      <c r="I201" s="13"/>
      <c r="J201" s="78"/>
      <c r="K201" s="79"/>
      <c r="L201" s="37"/>
      <c r="M201" s="111"/>
      <c r="N201" s="111"/>
      <c r="O201" s="111"/>
      <c r="P201" s="111"/>
    </row>
    <row r="202" spans="1:16" ht="12.75">
      <c r="A202" s="82">
        <f t="shared" si="18"/>
        <v>18</v>
      </c>
      <c r="B202" s="99">
        <f t="shared" si="19"/>
        <v>128.8225</v>
      </c>
      <c r="C202" s="112">
        <f t="shared" si="20"/>
        <v>253055.48541005023</v>
      </c>
      <c r="D202" s="39">
        <f t="shared" si="21"/>
        <v>130.302225</v>
      </c>
      <c r="E202" s="113">
        <f t="shared" si="22"/>
        <v>17062.839458210412</v>
      </c>
      <c r="F202" s="174"/>
      <c r="G202" s="174"/>
      <c r="H202" s="177"/>
      <c r="I202" s="13"/>
      <c r="J202" s="78"/>
      <c r="K202" s="79"/>
      <c r="L202" s="37"/>
      <c r="M202" s="111"/>
      <c r="N202" s="111"/>
      <c r="O202" s="111"/>
      <c r="P202" s="111"/>
    </row>
    <row r="203" spans="1:16" ht="12.75">
      <c r="A203" s="82">
        <f t="shared" si="18"/>
        <v>19</v>
      </c>
      <c r="B203" s="99">
        <f t="shared" si="19"/>
        <v>128.8225</v>
      </c>
      <c r="C203" s="112">
        <f t="shared" si="20"/>
        <v>237836.97389419854</v>
      </c>
      <c r="D203" s="39">
        <f t="shared" si="21"/>
        <v>73.87402500000002</v>
      </c>
      <c r="E203" s="113">
        <f t="shared" si="22"/>
        <v>9321.899470315208</v>
      </c>
      <c r="F203" s="174"/>
      <c r="G203" s="174"/>
      <c r="H203" s="177"/>
      <c r="I203" s="13"/>
      <c r="J203" s="78"/>
      <c r="K203" s="79"/>
      <c r="L203" s="37"/>
      <c r="M203" s="111"/>
      <c r="N203" s="111"/>
      <c r="O203" s="111"/>
      <c r="P203" s="111"/>
    </row>
    <row r="204" spans="1:16" ht="12.75">
      <c r="A204" s="82">
        <f t="shared" si="18"/>
        <v>20</v>
      </c>
      <c r="B204" s="99">
        <f t="shared" si="19"/>
        <v>128.8225</v>
      </c>
      <c r="C204" s="112">
        <f t="shared" si="20"/>
        <v>237836.97389419854</v>
      </c>
      <c r="D204" s="39">
        <f t="shared" si="21"/>
        <v>1180.9532250000002</v>
      </c>
      <c r="E204" s="113">
        <f t="shared" si="22"/>
        <v>149020.2712332858</v>
      </c>
      <c r="F204" s="174"/>
      <c r="G204" s="174"/>
      <c r="H204" s="177"/>
      <c r="I204" s="13"/>
      <c r="J204" s="78"/>
      <c r="K204" s="79"/>
      <c r="L204" s="37"/>
      <c r="M204" s="111"/>
      <c r="N204" s="111"/>
      <c r="O204" s="111"/>
      <c r="P204" s="111"/>
    </row>
    <row r="205" spans="1:16" ht="12.75">
      <c r="A205" s="82">
        <f t="shared" si="18"/>
        <v>21</v>
      </c>
      <c r="B205" s="99">
        <f t="shared" si="19"/>
        <v>128.8225</v>
      </c>
      <c r="C205" s="112">
        <f t="shared" si="20"/>
        <v>253055.48541005023</v>
      </c>
      <c r="D205" s="39">
        <f t="shared" si="21"/>
        <v>995.0870250000002</v>
      </c>
      <c r="E205" s="113">
        <f t="shared" si="22"/>
        <v>130304.83673262844</v>
      </c>
      <c r="F205" s="174"/>
      <c r="G205" s="174"/>
      <c r="H205" s="177"/>
      <c r="I205" s="13"/>
      <c r="J205" s="78"/>
      <c r="K205" s="79"/>
      <c r="L205" s="37"/>
      <c r="M205" s="111"/>
      <c r="N205" s="111"/>
      <c r="O205" s="111"/>
      <c r="P205" s="111"/>
    </row>
    <row r="206" spans="1:16" ht="12.75">
      <c r="A206" s="82">
        <f t="shared" si="18"/>
        <v>22</v>
      </c>
      <c r="B206" s="99">
        <f t="shared" si="19"/>
        <v>128.8225</v>
      </c>
      <c r="C206" s="112">
        <f t="shared" si="20"/>
        <v>230259.9904744503</v>
      </c>
      <c r="D206" s="39">
        <f t="shared" si="21"/>
        <v>825.9875999999999</v>
      </c>
      <c r="E206" s="113">
        <f t="shared" si="22"/>
        <v>102261.8522285641</v>
      </c>
      <c r="F206" s="174"/>
      <c r="G206" s="174"/>
      <c r="H206" s="177"/>
      <c r="I206" s="13"/>
      <c r="J206" s="78"/>
      <c r="K206" s="79"/>
      <c r="L206" s="37"/>
      <c r="M206" s="111"/>
      <c r="N206" s="111"/>
      <c r="O206" s="111"/>
      <c r="P206" s="111"/>
    </row>
    <row r="207" spans="1:16" ht="12.75">
      <c r="A207" s="82">
        <f t="shared" si="18"/>
        <v>23</v>
      </c>
      <c r="B207" s="99">
        <f t="shared" si="19"/>
        <v>48.3025</v>
      </c>
      <c r="C207" s="112">
        <f t="shared" si="20"/>
        <v>32583.9749807606</v>
      </c>
      <c r="D207" s="39">
        <f t="shared" si="21"/>
        <v>790.1721</v>
      </c>
      <c r="E207" s="113">
        <f t="shared" si="22"/>
        <v>11700160.227942336</v>
      </c>
      <c r="F207" s="174"/>
      <c r="G207" s="174"/>
      <c r="H207" s="177"/>
      <c r="I207" s="13"/>
      <c r="J207" s="78"/>
      <c r="K207" s="79"/>
      <c r="L207" s="37"/>
      <c r="M207" s="111"/>
      <c r="N207" s="111"/>
      <c r="O207" s="111"/>
      <c r="P207" s="111"/>
    </row>
    <row r="208" spans="1:16" ht="12.75">
      <c r="A208" s="82">
        <f>1+A207</f>
        <v>24</v>
      </c>
      <c r="B208" s="99">
        <f t="shared" si="19"/>
        <v>6.5024999999999995</v>
      </c>
      <c r="C208" s="112">
        <f t="shared" si="20"/>
        <v>4941.355951718446</v>
      </c>
      <c r="D208" s="39">
        <f t="shared" si="21"/>
        <v>809.9716000000001</v>
      </c>
      <c r="E208" s="113">
        <f t="shared" si="22"/>
        <v>64281.39902520362</v>
      </c>
      <c r="F208" s="174"/>
      <c r="G208" s="174"/>
      <c r="H208" s="177"/>
      <c r="I208" s="13"/>
      <c r="J208" s="78"/>
      <c r="K208" s="79"/>
      <c r="L208" s="37"/>
      <c r="M208" s="111"/>
      <c r="N208" s="111"/>
      <c r="O208" s="111"/>
      <c r="P208" s="111"/>
    </row>
    <row r="209" spans="1:16" ht="12.75">
      <c r="A209" s="82">
        <f t="shared" si="18"/>
        <v>25</v>
      </c>
      <c r="B209" s="99">
        <f t="shared" si="19"/>
        <v>6.5024999999999995</v>
      </c>
      <c r="C209" s="112">
        <f t="shared" si="20"/>
        <v>2168.596315047707</v>
      </c>
      <c r="D209" s="39">
        <f t="shared" si="21"/>
        <v>1211.7361</v>
      </c>
      <c r="E209" s="113">
        <f t="shared" si="22"/>
        <v>67316.5136038607</v>
      </c>
      <c r="F209" s="174"/>
      <c r="G209" s="174"/>
      <c r="H209" s="177"/>
      <c r="I209" s="13"/>
      <c r="J209" s="78"/>
      <c r="K209" s="79"/>
      <c r="L209" s="37"/>
      <c r="M209" s="111"/>
      <c r="N209" s="111"/>
      <c r="O209" s="111"/>
      <c r="P209" s="111"/>
    </row>
    <row r="210" spans="1:16" ht="12.75">
      <c r="A210" s="82">
        <f>1+A209</f>
        <v>26</v>
      </c>
      <c r="B210" s="99">
        <f t="shared" si="19"/>
        <v>0.81</v>
      </c>
      <c r="C210" s="112">
        <f t="shared" si="20"/>
        <v>77.1403835054191</v>
      </c>
      <c r="D210" s="39">
        <f t="shared" si="21"/>
        <v>1832.6961000000001</v>
      </c>
      <c r="E210" s="113">
        <f t="shared" si="22"/>
        <v>2024956.4018433185</v>
      </c>
      <c r="F210" s="174"/>
      <c r="G210" s="174"/>
      <c r="H210" s="177"/>
      <c r="I210" s="13"/>
      <c r="J210" s="78"/>
      <c r="K210" s="79"/>
      <c r="L210" s="37"/>
      <c r="M210" s="111"/>
      <c r="N210" s="111"/>
      <c r="O210" s="111"/>
      <c r="P210" s="111"/>
    </row>
    <row r="211" spans="1:16" ht="12.75">
      <c r="A211" s="82">
        <f t="shared" si="18"/>
        <v>27</v>
      </c>
      <c r="B211" s="99">
        <f t="shared" si="19"/>
        <v>15.209999999999999</v>
      </c>
      <c r="C211" s="112">
        <f t="shared" si="20"/>
        <v>1448.524979157314</v>
      </c>
      <c r="D211" s="39">
        <f t="shared" si="21"/>
        <v>1832.6961000000001</v>
      </c>
      <c r="E211" s="113">
        <f t="shared" si="22"/>
        <v>2024956.4018433185</v>
      </c>
      <c r="F211" s="174"/>
      <c r="G211" s="174"/>
      <c r="H211" s="177"/>
      <c r="I211" s="13"/>
      <c r="J211" s="78"/>
      <c r="K211" s="79"/>
      <c r="L211" s="37"/>
      <c r="M211" s="111"/>
      <c r="N211" s="111"/>
      <c r="O211" s="111"/>
      <c r="P211" s="111"/>
    </row>
    <row r="212" spans="1:16" ht="12.75">
      <c r="A212" s="82">
        <f t="shared" si="18"/>
        <v>28</v>
      </c>
      <c r="B212" s="99">
        <f t="shared" si="19"/>
        <v>21.622500000000002</v>
      </c>
      <c r="C212" s="112">
        <f t="shared" si="20"/>
        <v>59686.55754615229</v>
      </c>
      <c r="D212" s="39">
        <f t="shared" si="21"/>
        <v>1758.544225</v>
      </c>
      <c r="E212" s="113">
        <f t="shared" si="22"/>
        <v>286103.1796829907</v>
      </c>
      <c r="F212" s="174"/>
      <c r="G212" s="174"/>
      <c r="H212" s="177"/>
      <c r="I212" s="13"/>
      <c r="J212" s="78"/>
      <c r="K212" s="79"/>
      <c r="L212" s="37"/>
      <c r="M212" s="111"/>
      <c r="N212" s="111"/>
      <c r="O212" s="111"/>
      <c r="P212" s="111"/>
    </row>
    <row r="213" spans="1:16" ht="12.75">
      <c r="A213" s="82">
        <f t="shared" si="18"/>
        <v>29</v>
      </c>
      <c r="B213" s="99">
        <f t="shared" si="19"/>
        <v>27.5625</v>
      </c>
      <c r="C213" s="112">
        <f t="shared" si="20"/>
        <v>1968.6868707112167</v>
      </c>
      <c r="D213" s="39">
        <f t="shared" si="21"/>
        <v>1685.9236</v>
      </c>
      <c r="E213" s="113">
        <f t="shared" si="22"/>
        <v>1016705.943452085</v>
      </c>
      <c r="F213" s="174"/>
      <c r="G213" s="174"/>
      <c r="H213" s="177"/>
      <c r="I213" s="13"/>
      <c r="J213" s="78"/>
      <c r="K213" s="79"/>
      <c r="L213" s="37"/>
      <c r="M213" s="111"/>
      <c r="N213" s="111"/>
      <c r="O213" s="111"/>
      <c r="P213" s="111"/>
    </row>
    <row r="214" spans="1:16" ht="12.75">
      <c r="A214" s="82">
        <f t="shared" si="18"/>
        <v>30</v>
      </c>
      <c r="B214" s="99">
        <f t="shared" si="19"/>
        <v>54.760000000000005</v>
      </c>
      <c r="C214" s="112">
        <f t="shared" si="20"/>
        <v>3911.303148848843</v>
      </c>
      <c r="D214" s="39">
        <f t="shared" si="21"/>
        <v>1685.9236</v>
      </c>
      <c r="E214" s="113">
        <f t="shared" si="22"/>
        <v>1016705.943452085</v>
      </c>
      <c r="F214" s="174"/>
      <c r="G214" s="174"/>
      <c r="H214" s="177"/>
      <c r="I214" s="13"/>
      <c r="J214" s="78"/>
      <c r="K214" s="79"/>
      <c r="L214" s="37"/>
      <c r="M214" s="111"/>
      <c r="N214" s="111"/>
      <c r="O214" s="111"/>
      <c r="P214" s="111"/>
    </row>
    <row r="215" spans="1:16" ht="12.75">
      <c r="A215" s="82">
        <f t="shared" si="18"/>
        <v>31</v>
      </c>
      <c r="B215" s="99">
        <f t="shared" si="19"/>
        <v>64</v>
      </c>
      <c r="C215" s="112">
        <f t="shared" si="20"/>
        <v>176665.03331963214</v>
      </c>
      <c r="D215" s="39">
        <f t="shared" si="21"/>
        <v>1758.544225</v>
      </c>
      <c r="E215" s="113">
        <f t="shared" si="22"/>
        <v>286103.1796829907</v>
      </c>
      <c r="F215" s="174"/>
      <c r="G215" s="174"/>
      <c r="H215" s="177"/>
      <c r="I215" s="13"/>
      <c r="J215" s="78"/>
      <c r="K215" s="79"/>
      <c r="L215" s="37"/>
      <c r="M215" s="111"/>
      <c r="N215" s="111"/>
      <c r="O215" s="111"/>
      <c r="P215" s="111"/>
    </row>
    <row r="216" spans="1:16" ht="12.75">
      <c r="A216" s="82">
        <f t="shared" si="18"/>
        <v>32</v>
      </c>
      <c r="B216" s="99">
        <f t="shared" si="19"/>
        <v>76.5625</v>
      </c>
      <c r="C216" s="112">
        <f t="shared" si="20"/>
        <v>7291.432854485987</v>
      </c>
      <c r="D216" s="39">
        <f t="shared" si="21"/>
        <v>1832.6961000000001</v>
      </c>
      <c r="E216" s="113">
        <f t="shared" si="22"/>
        <v>2024956.4018433185</v>
      </c>
      <c r="F216" s="174"/>
      <c r="G216" s="174"/>
      <c r="H216" s="177"/>
      <c r="I216" s="13"/>
      <c r="J216" s="78"/>
      <c r="K216" s="79"/>
      <c r="L216" s="37"/>
      <c r="M216" s="111"/>
      <c r="N216" s="111"/>
      <c r="O216" s="111"/>
      <c r="P216" s="111"/>
    </row>
    <row r="217" spans="1:16" ht="12.75">
      <c r="A217" s="82">
        <f t="shared" si="18"/>
        <v>33</v>
      </c>
      <c r="B217" s="99">
        <f t="shared" si="19"/>
        <v>138.0625</v>
      </c>
      <c r="C217" s="112">
        <f t="shared" si="20"/>
        <v>13148.387898415955</v>
      </c>
      <c r="D217" s="39">
        <f t="shared" si="21"/>
        <v>1832.6961000000001</v>
      </c>
      <c r="E217" s="113">
        <f t="shared" si="22"/>
        <v>2024956.4018433185</v>
      </c>
      <c r="F217" s="174"/>
      <c r="G217" s="174"/>
      <c r="H217" s="177"/>
      <c r="I217" s="13"/>
      <c r="J217" s="78"/>
      <c r="K217" s="79"/>
      <c r="L217" s="37"/>
      <c r="M217" s="111"/>
      <c r="N217" s="111"/>
      <c r="O217" s="111"/>
      <c r="P217" s="111"/>
    </row>
    <row r="218" spans="1:16" ht="12.75">
      <c r="A218" s="82">
        <f t="shared" si="18"/>
        <v>34</v>
      </c>
      <c r="B218" s="99">
        <f t="shared" si="19"/>
        <v>156.25</v>
      </c>
      <c r="C218" s="112">
        <f t="shared" si="20"/>
        <v>1373723.8360535323</v>
      </c>
      <c r="D218" s="39">
        <f t="shared" si="21"/>
        <v>1628.9296</v>
      </c>
      <c r="E218" s="113">
        <f t="shared" si="22"/>
        <v>672235.1039569037</v>
      </c>
      <c r="F218" s="174"/>
      <c r="G218" s="174"/>
      <c r="H218" s="177"/>
      <c r="I218" s="13"/>
      <c r="J218" s="78"/>
      <c r="K218" s="79"/>
      <c r="L218" s="37"/>
      <c r="M218" s="111"/>
      <c r="N218" s="111"/>
      <c r="O218" s="111"/>
      <c r="P218" s="111"/>
    </row>
    <row r="219" spans="1:16" ht="12.75">
      <c r="A219" s="82">
        <f t="shared" si="18"/>
        <v>35</v>
      </c>
      <c r="B219" s="99">
        <f t="shared" si="19"/>
        <v>156.25</v>
      </c>
      <c r="C219" s="112">
        <f t="shared" si="20"/>
        <v>118736.92694440711</v>
      </c>
      <c r="D219" s="39">
        <f t="shared" si="21"/>
        <v>1293.1216000000002</v>
      </c>
      <c r="E219" s="113">
        <f t="shared" si="22"/>
        <v>102625.40755467198</v>
      </c>
      <c r="F219" s="174"/>
      <c r="G219" s="174"/>
      <c r="H219" s="177"/>
      <c r="I219" s="13"/>
      <c r="J219" s="78"/>
      <c r="K219" s="79"/>
      <c r="L219" s="37"/>
      <c r="M219" s="111"/>
      <c r="N219" s="111"/>
      <c r="O219" s="111"/>
      <c r="P219" s="111"/>
    </row>
    <row r="220" spans="1:16" ht="12.75">
      <c r="A220" s="82">
        <f t="shared" si="18"/>
        <v>36</v>
      </c>
      <c r="B220" s="99">
        <f t="shared" si="19"/>
        <v>40.005625</v>
      </c>
      <c r="C220" s="112">
        <f t="shared" si="20"/>
        <v>40163.08958246489</v>
      </c>
      <c r="D220" s="39">
        <f t="shared" si="21"/>
        <v>1246.7961000000003</v>
      </c>
      <c r="E220" s="113">
        <f t="shared" si="22"/>
        <v>27751061.409557164</v>
      </c>
      <c r="F220" s="174"/>
      <c r="G220" s="174"/>
      <c r="H220" s="177"/>
      <c r="I220" s="13"/>
      <c r="J220" s="78"/>
      <c r="K220" s="79"/>
      <c r="L220" s="37"/>
      <c r="M220" s="111"/>
      <c r="N220" s="111"/>
      <c r="O220" s="111"/>
      <c r="P220" s="111"/>
    </row>
    <row r="221" spans="1:16" ht="12.75">
      <c r="A221" s="82">
        <f t="shared" si="18"/>
        <v>37</v>
      </c>
      <c r="B221" s="99">
        <f t="shared" si="19"/>
        <v>0.0225</v>
      </c>
      <c r="C221" s="112">
        <f t="shared" si="20"/>
        <v>66.59706543516648</v>
      </c>
      <c r="D221" s="39">
        <f t="shared" si="21"/>
        <v>1334.8062249999998</v>
      </c>
      <c r="E221" s="113">
        <f t="shared" si="22"/>
        <v>227757.25084272586</v>
      </c>
      <c r="F221" s="174"/>
      <c r="G221" s="174"/>
      <c r="H221" s="177"/>
      <c r="I221" s="13"/>
      <c r="J221" s="78"/>
      <c r="K221" s="79"/>
      <c r="L221" s="37"/>
      <c r="M221" s="111"/>
      <c r="N221" s="111"/>
      <c r="O221" s="111"/>
      <c r="P221" s="111"/>
    </row>
    <row r="222" spans="1:16" ht="12.75">
      <c r="A222" s="86">
        <f t="shared" si="18"/>
        <v>38</v>
      </c>
      <c r="B222" s="87">
        <f t="shared" si="19"/>
        <v>0.0225</v>
      </c>
      <c r="C222" s="114">
        <f t="shared" si="20"/>
        <v>80.01107290977171</v>
      </c>
      <c r="D222" s="68">
        <f t="shared" si="21"/>
        <v>1741.810225</v>
      </c>
      <c r="E222" s="115">
        <f t="shared" si="22"/>
        <v>338674.4613558568</v>
      </c>
      <c r="F222" s="175"/>
      <c r="G222" s="175"/>
      <c r="H222" s="178"/>
      <c r="I222" s="13"/>
      <c r="J222" s="78"/>
      <c r="K222" s="79"/>
      <c r="L222" s="37"/>
      <c r="M222" s="111"/>
      <c r="N222" s="111"/>
      <c r="O222" s="111"/>
      <c r="P222" s="111"/>
    </row>
    <row r="223" spans="2:16" ht="12.75">
      <c r="B223" s="16"/>
      <c r="C223" s="92">
        <f>SUM(C185:C222)</f>
        <v>5115627.809491768</v>
      </c>
      <c r="D223" s="6"/>
      <c r="E223" s="92">
        <f>SUM(E185:E222)</f>
        <v>56669634.59980102</v>
      </c>
      <c r="F223" s="79"/>
      <c r="G223" s="13"/>
      <c r="H223" s="12"/>
      <c r="J223" s="16"/>
      <c r="K223" s="7"/>
      <c r="L223" s="6"/>
      <c r="M223" s="7"/>
      <c r="N223" s="79"/>
      <c r="O223" s="13"/>
      <c r="P223" s="12"/>
    </row>
    <row r="225" spans="1:17" ht="12.75">
      <c r="A225" s="170" t="s">
        <v>66</v>
      </c>
      <c r="B225" s="170"/>
      <c r="C225" s="170"/>
      <c r="D225" s="170"/>
      <c r="E225" s="170"/>
      <c r="F225" s="170"/>
      <c r="G225" s="170"/>
      <c r="H225" s="170"/>
      <c r="I225" s="170" t="s">
        <v>67</v>
      </c>
      <c r="J225" s="170"/>
      <c r="K225" s="170"/>
      <c r="L225" s="170"/>
      <c r="M225" s="170"/>
      <c r="N225" s="170"/>
      <c r="O225" s="170"/>
      <c r="P225" s="170"/>
      <c r="Q225" s="170"/>
    </row>
    <row r="227" spans="1:16" ht="12.75">
      <c r="A227" s="171" t="s">
        <v>68</v>
      </c>
      <c r="B227" s="171"/>
      <c r="C227" s="171"/>
      <c r="D227" s="171"/>
      <c r="E227" s="9"/>
      <c r="F227" s="9"/>
      <c r="G227" s="9"/>
      <c r="H227" s="9"/>
      <c r="I227" s="172" t="s">
        <v>69</v>
      </c>
      <c r="J227" s="172"/>
      <c r="K227" s="172"/>
      <c r="L227" s="172"/>
      <c r="M227" s="9"/>
      <c r="N227" s="9"/>
      <c r="O227" s="9"/>
      <c r="P227" s="9"/>
    </row>
    <row r="228" spans="1:12" ht="12.75">
      <c r="A228" s="23" t="s">
        <v>0</v>
      </c>
      <c r="B228" s="101" t="s">
        <v>70</v>
      </c>
      <c r="C228" s="116" t="s">
        <v>71</v>
      </c>
      <c r="D228" s="117" t="s">
        <v>72</v>
      </c>
      <c r="I228" s="118" t="s">
        <v>0</v>
      </c>
      <c r="J228" s="104" t="s">
        <v>73</v>
      </c>
      <c r="K228" s="116" t="s">
        <v>74</v>
      </c>
      <c r="L228" s="119" t="s">
        <v>75</v>
      </c>
    </row>
    <row r="229" spans="1:12" ht="12.75">
      <c r="A229" s="76">
        <v>1</v>
      </c>
      <c r="B229" s="163">
        <f>E101-D143</f>
        <v>0</v>
      </c>
      <c r="C229" s="102">
        <f>D18-$D$143</f>
        <v>-20.254999999999995</v>
      </c>
      <c r="D229" s="120">
        <f>1+((($B$229*$F$97)/$H$185)*C229)</f>
        <v>1</v>
      </c>
      <c r="E229" s="19"/>
      <c r="F229" s="19"/>
      <c r="G229" s="19"/>
      <c r="H229" s="19"/>
      <c r="I229" s="121">
        <v>1</v>
      </c>
      <c r="J229" s="166">
        <f>F101-E143</f>
        <v>-1.0714679712542692</v>
      </c>
      <c r="K229" s="122">
        <f>E18-$E$143</f>
        <v>-7.591246761335272</v>
      </c>
      <c r="L229" s="123">
        <f>1+((($J$229*$E$97)/$H$185)*K229)</f>
        <v>1.0288793277024206</v>
      </c>
    </row>
    <row r="230" spans="1:12" ht="12.75">
      <c r="A230" s="82">
        <f>1+A229</f>
        <v>2</v>
      </c>
      <c r="B230" s="164"/>
      <c r="C230" s="39">
        <f>D19-$D$143</f>
        <v>-15.054999999999996</v>
      </c>
      <c r="D230" s="124">
        <f>1+((($B$229*$F$97)/$H$185)*C230)</f>
        <v>1</v>
      </c>
      <c r="E230" s="19"/>
      <c r="F230" s="19"/>
      <c r="G230" s="19"/>
      <c r="H230" s="19"/>
      <c r="I230" s="58">
        <f>1+I229</f>
        <v>2</v>
      </c>
      <c r="J230" s="167"/>
      <c r="K230" s="53">
        <f>E19-$E$143</f>
        <v>-7.591246761335272</v>
      </c>
      <c r="L230" s="125">
        <f>1+((($J$229*$E$97)/$H$185)*K230)</f>
        <v>1.0288793277024206</v>
      </c>
    </row>
    <row r="231" spans="1:12" ht="12.75">
      <c r="A231" s="82">
        <f aca="true" t="shared" si="23" ref="A231:A266">1+A230</f>
        <v>3</v>
      </c>
      <c r="B231" s="164"/>
      <c r="C231" s="39">
        <f aca="true" t="shared" si="24" ref="C231:C266">D20-$D$143</f>
        <v>-13.829999999999997</v>
      </c>
      <c r="D231" s="124">
        <f aca="true" t="shared" si="25" ref="D231:D266">1+((($B$229*$F$97)/$H$185)*C231)</f>
        <v>1</v>
      </c>
      <c r="E231" s="19"/>
      <c r="F231" s="19"/>
      <c r="G231" s="19"/>
      <c r="H231" s="19"/>
      <c r="I231" s="58">
        <f aca="true" t="shared" si="26" ref="I231:I266">1+I230</f>
        <v>3</v>
      </c>
      <c r="J231" s="167"/>
      <c r="K231" s="53">
        <f>E20-$E$143</f>
        <v>-1.4162467613352723</v>
      </c>
      <c r="L231" s="125">
        <f>1+((($J$229*$E$97)/$H$185)*K231)</f>
        <v>1.0053878177872457</v>
      </c>
    </row>
    <row r="232" spans="1:12" ht="12.75">
      <c r="A232" s="82">
        <f t="shared" si="23"/>
        <v>4</v>
      </c>
      <c r="B232" s="164"/>
      <c r="C232" s="39">
        <f t="shared" si="24"/>
        <v>-14.479999999999997</v>
      </c>
      <c r="D232" s="124">
        <f t="shared" si="25"/>
        <v>1</v>
      </c>
      <c r="E232" s="19"/>
      <c r="F232" s="19"/>
      <c r="G232" s="19"/>
      <c r="H232" s="19"/>
      <c r="I232" s="58">
        <f t="shared" si="26"/>
        <v>4</v>
      </c>
      <c r="J232" s="167"/>
      <c r="K232" s="53">
        <f aca="true" t="shared" si="27" ref="K232:K266">E21-$E$143</f>
        <v>4.7587532386647275</v>
      </c>
      <c r="L232" s="125">
        <f aca="true" t="shared" si="28" ref="L232:L266">1+((($J$229*$E$97)/$H$185)*K232)</f>
        <v>0.9818963078720707</v>
      </c>
    </row>
    <row r="233" spans="1:12" ht="12.75">
      <c r="A233" s="82">
        <f t="shared" si="23"/>
        <v>5</v>
      </c>
      <c r="B233" s="164"/>
      <c r="C233" s="39">
        <f t="shared" si="24"/>
        <v>-18.879999999999995</v>
      </c>
      <c r="D233" s="124">
        <f t="shared" si="25"/>
        <v>1</v>
      </c>
      <c r="E233" s="19"/>
      <c r="F233" s="19"/>
      <c r="G233" s="19"/>
      <c r="H233" s="19"/>
      <c r="I233" s="58">
        <f t="shared" si="26"/>
        <v>5</v>
      </c>
      <c r="J233" s="167"/>
      <c r="K233" s="53">
        <f t="shared" si="27"/>
        <v>4.7587532386647275</v>
      </c>
      <c r="L233" s="125">
        <f t="shared" si="28"/>
        <v>0.9818963078720707</v>
      </c>
    </row>
    <row r="234" spans="1:12" ht="12.75">
      <c r="A234" s="82">
        <f t="shared" si="23"/>
        <v>6</v>
      </c>
      <c r="B234" s="164"/>
      <c r="C234" s="39">
        <f t="shared" si="24"/>
        <v>-21.33</v>
      </c>
      <c r="D234" s="124">
        <f t="shared" si="25"/>
        <v>1</v>
      </c>
      <c r="E234" s="19"/>
      <c r="F234" s="19"/>
      <c r="G234" s="19"/>
      <c r="H234" s="19"/>
      <c r="I234" s="58">
        <f t="shared" si="26"/>
        <v>6</v>
      </c>
      <c r="J234" s="167"/>
      <c r="K234" s="53">
        <f t="shared" si="27"/>
        <v>4.0087532386647275</v>
      </c>
      <c r="L234" s="125">
        <f t="shared" si="28"/>
        <v>0.9847495276998248</v>
      </c>
    </row>
    <row r="235" spans="1:12" ht="12.75">
      <c r="A235" s="82">
        <f t="shared" si="23"/>
        <v>7</v>
      </c>
      <c r="B235" s="164"/>
      <c r="C235" s="39">
        <f t="shared" si="24"/>
        <v>-21.33</v>
      </c>
      <c r="D235" s="124">
        <f t="shared" si="25"/>
        <v>1</v>
      </c>
      <c r="E235" s="19"/>
      <c r="F235" s="19"/>
      <c r="G235" s="19"/>
      <c r="H235" s="19"/>
      <c r="I235" s="58">
        <f t="shared" si="26"/>
        <v>7</v>
      </c>
      <c r="J235" s="167"/>
      <c r="K235" s="53">
        <f t="shared" si="27"/>
        <v>1.0087532386647275</v>
      </c>
      <c r="L235" s="125">
        <f t="shared" si="28"/>
        <v>0.9961624070108409</v>
      </c>
    </row>
    <row r="236" spans="1:12" ht="12.75">
      <c r="A236" s="82">
        <f t="shared" si="23"/>
        <v>8</v>
      </c>
      <c r="B236" s="164"/>
      <c r="C236" s="39">
        <f t="shared" si="24"/>
        <v>-20.455</v>
      </c>
      <c r="D236" s="124">
        <f t="shared" si="25"/>
        <v>1</v>
      </c>
      <c r="E236" s="19"/>
      <c r="F236" s="19"/>
      <c r="G236" s="19"/>
      <c r="H236" s="19"/>
      <c r="I236" s="58">
        <f t="shared" si="26"/>
        <v>8</v>
      </c>
      <c r="J236" s="167"/>
      <c r="K236" s="53">
        <f t="shared" si="27"/>
        <v>0.25875323866472755</v>
      </c>
      <c r="L236" s="125">
        <f t="shared" si="28"/>
        <v>0.999015626838595</v>
      </c>
    </row>
    <row r="237" spans="1:12" ht="12.75">
      <c r="A237" s="82">
        <f t="shared" si="23"/>
        <v>9</v>
      </c>
      <c r="B237" s="164"/>
      <c r="C237" s="39">
        <f t="shared" si="24"/>
        <v>-19.58</v>
      </c>
      <c r="D237" s="124">
        <f t="shared" si="25"/>
        <v>1</v>
      </c>
      <c r="E237" s="19"/>
      <c r="F237" s="19"/>
      <c r="G237" s="19"/>
      <c r="H237" s="19"/>
      <c r="I237" s="58">
        <f t="shared" si="26"/>
        <v>9</v>
      </c>
      <c r="J237" s="167"/>
      <c r="K237" s="53">
        <f t="shared" si="27"/>
        <v>-0.3412467613352721</v>
      </c>
      <c r="L237" s="125">
        <f t="shared" si="28"/>
        <v>1.0012982027007982</v>
      </c>
    </row>
    <row r="238" spans="1:12" ht="12.75">
      <c r="A238" s="82">
        <f t="shared" si="23"/>
        <v>10</v>
      </c>
      <c r="B238" s="164"/>
      <c r="C238" s="39">
        <f t="shared" si="24"/>
        <v>-19.58</v>
      </c>
      <c r="D238" s="124">
        <f t="shared" si="25"/>
        <v>1</v>
      </c>
      <c r="E238" s="19"/>
      <c r="F238" s="19"/>
      <c r="G238" s="19"/>
      <c r="H238" s="19"/>
      <c r="I238" s="58">
        <f t="shared" si="26"/>
        <v>10</v>
      </c>
      <c r="J238" s="167"/>
      <c r="K238" s="53">
        <f t="shared" si="27"/>
        <v>-2.4912467613352725</v>
      </c>
      <c r="L238" s="125">
        <f t="shared" si="28"/>
        <v>1.009477432873693</v>
      </c>
    </row>
    <row r="239" spans="1:12" ht="12.75">
      <c r="A239" s="82">
        <f t="shared" si="23"/>
        <v>11</v>
      </c>
      <c r="B239" s="164"/>
      <c r="C239" s="39">
        <f t="shared" si="24"/>
        <v>-20.455</v>
      </c>
      <c r="D239" s="124">
        <f t="shared" si="25"/>
        <v>1</v>
      </c>
      <c r="E239" s="19"/>
      <c r="F239" s="19"/>
      <c r="G239" s="19"/>
      <c r="H239" s="19"/>
      <c r="I239" s="58">
        <f t="shared" si="26"/>
        <v>11</v>
      </c>
      <c r="J239" s="167"/>
      <c r="K239" s="53">
        <f t="shared" si="27"/>
        <v>-3.091246761335272</v>
      </c>
      <c r="L239" s="125">
        <f t="shared" si="28"/>
        <v>1.0117600087358962</v>
      </c>
    </row>
    <row r="240" spans="1:12" ht="12.75">
      <c r="A240" s="82">
        <f t="shared" si="23"/>
        <v>12</v>
      </c>
      <c r="B240" s="164"/>
      <c r="C240" s="39">
        <f t="shared" si="24"/>
        <v>-21.33</v>
      </c>
      <c r="D240" s="124">
        <f t="shared" si="25"/>
        <v>1</v>
      </c>
      <c r="E240" s="19"/>
      <c r="F240" s="19"/>
      <c r="G240" s="19"/>
      <c r="H240" s="19"/>
      <c r="I240" s="58">
        <f t="shared" si="26"/>
        <v>12</v>
      </c>
      <c r="J240" s="167"/>
      <c r="K240" s="53">
        <f t="shared" si="27"/>
        <v>-3.8412467613352725</v>
      </c>
      <c r="L240" s="125">
        <f t="shared" si="28"/>
        <v>1.0146132285636504</v>
      </c>
    </row>
    <row r="241" spans="1:12" ht="12.75">
      <c r="A241" s="82">
        <f t="shared" si="23"/>
        <v>13</v>
      </c>
      <c r="B241" s="164"/>
      <c r="C241" s="39">
        <f t="shared" si="24"/>
        <v>-21.33</v>
      </c>
      <c r="D241" s="124">
        <f t="shared" si="25"/>
        <v>1</v>
      </c>
      <c r="E241" s="19"/>
      <c r="F241" s="19"/>
      <c r="G241" s="19"/>
      <c r="H241" s="19"/>
      <c r="I241" s="58">
        <f t="shared" si="26"/>
        <v>13</v>
      </c>
      <c r="J241" s="167"/>
      <c r="K241" s="53">
        <f t="shared" si="27"/>
        <v>-6.841246761335272</v>
      </c>
      <c r="L241" s="125">
        <f t="shared" si="28"/>
        <v>1.0260261078746664</v>
      </c>
    </row>
    <row r="242" spans="1:12" ht="12.75">
      <c r="A242" s="82">
        <f t="shared" si="23"/>
        <v>14</v>
      </c>
      <c r="B242" s="164"/>
      <c r="C242" s="39">
        <f t="shared" si="24"/>
        <v>-13.329999999999997</v>
      </c>
      <c r="D242" s="124">
        <f t="shared" si="25"/>
        <v>1</v>
      </c>
      <c r="E242" s="19"/>
      <c r="F242" s="19"/>
      <c r="G242" s="19"/>
      <c r="H242" s="19"/>
      <c r="I242" s="58">
        <f t="shared" si="26"/>
        <v>14</v>
      </c>
      <c r="J242" s="167"/>
      <c r="K242" s="53">
        <f t="shared" si="27"/>
        <v>-5.191246761335273</v>
      </c>
      <c r="L242" s="125">
        <f t="shared" si="28"/>
        <v>1.0197490242536076</v>
      </c>
    </row>
    <row r="243" spans="1:12" ht="12.75">
      <c r="A243" s="82">
        <f t="shared" si="23"/>
        <v>15</v>
      </c>
      <c r="B243" s="164"/>
      <c r="C243" s="39">
        <f t="shared" si="24"/>
        <v>-6.979999999999997</v>
      </c>
      <c r="D243" s="124">
        <f t="shared" si="25"/>
        <v>1</v>
      </c>
      <c r="E243" s="19"/>
      <c r="F243" s="19"/>
      <c r="G243" s="19"/>
      <c r="H243" s="19"/>
      <c r="I243" s="58">
        <f t="shared" si="26"/>
        <v>15</v>
      </c>
      <c r="J243" s="167"/>
      <c r="K243" s="53">
        <f t="shared" si="27"/>
        <v>-5.191246761335273</v>
      </c>
      <c r="L243" s="125">
        <f t="shared" si="28"/>
        <v>1.0197490242536076</v>
      </c>
    </row>
    <row r="244" spans="1:12" ht="12.75">
      <c r="A244" s="82">
        <f t="shared" si="23"/>
        <v>16</v>
      </c>
      <c r="B244" s="164"/>
      <c r="C244" s="39">
        <f t="shared" si="24"/>
        <v>-6.629999999999997</v>
      </c>
      <c r="D244" s="124">
        <f t="shared" si="25"/>
        <v>1</v>
      </c>
      <c r="E244" s="19"/>
      <c r="F244" s="19"/>
      <c r="G244" s="19"/>
      <c r="H244" s="19"/>
      <c r="I244" s="58">
        <f t="shared" si="26"/>
        <v>16</v>
      </c>
      <c r="J244" s="167"/>
      <c r="K244" s="53">
        <f t="shared" si="27"/>
        <v>-0.7912467613352723</v>
      </c>
      <c r="L244" s="125">
        <f t="shared" si="28"/>
        <v>1.0030101345974507</v>
      </c>
    </row>
    <row r="245" spans="1:12" ht="12.75">
      <c r="A245" s="82">
        <f t="shared" si="23"/>
        <v>17</v>
      </c>
      <c r="B245" s="164"/>
      <c r="C245" s="39">
        <f t="shared" si="24"/>
        <v>-7.259999999999996</v>
      </c>
      <c r="D245" s="124">
        <f t="shared" si="25"/>
        <v>1</v>
      </c>
      <c r="E245" s="19"/>
      <c r="F245" s="19"/>
      <c r="G245" s="19"/>
      <c r="H245" s="19"/>
      <c r="I245" s="58">
        <f t="shared" si="26"/>
        <v>17</v>
      </c>
      <c r="J245" s="167"/>
      <c r="K245" s="53">
        <f t="shared" si="27"/>
        <v>3.608753238664727</v>
      </c>
      <c r="L245" s="125">
        <f t="shared" si="28"/>
        <v>0.9862712449412936</v>
      </c>
    </row>
    <row r="246" spans="1:12" ht="12.75">
      <c r="A246" s="82">
        <f t="shared" si="23"/>
        <v>18</v>
      </c>
      <c r="B246" s="164"/>
      <c r="C246" s="39">
        <f t="shared" si="24"/>
        <v>-10.064999999999998</v>
      </c>
      <c r="D246" s="124">
        <f t="shared" si="25"/>
        <v>1</v>
      </c>
      <c r="E246" s="19"/>
      <c r="F246" s="19"/>
      <c r="G246" s="19"/>
      <c r="H246" s="19"/>
      <c r="I246" s="58">
        <f t="shared" si="26"/>
        <v>18</v>
      </c>
      <c r="J246" s="167"/>
      <c r="K246" s="53">
        <f t="shared" si="27"/>
        <v>3.608753238664727</v>
      </c>
      <c r="L246" s="125">
        <f t="shared" si="28"/>
        <v>0.9862712449412936</v>
      </c>
    </row>
    <row r="247" spans="1:12" ht="12.75">
      <c r="A247" s="82">
        <f t="shared" si="23"/>
        <v>19</v>
      </c>
      <c r="B247" s="164"/>
      <c r="C247" s="39">
        <f t="shared" si="24"/>
        <v>-12.884999999999996</v>
      </c>
      <c r="D247" s="124">
        <f t="shared" si="25"/>
        <v>1</v>
      </c>
      <c r="E247" s="19"/>
      <c r="F247" s="19"/>
      <c r="G247" s="19"/>
      <c r="H247" s="19"/>
      <c r="I247" s="58">
        <f t="shared" si="26"/>
        <v>19</v>
      </c>
      <c r="J247" s="167"/>
      <c r="K247" s="53">
        <f t="shared" si="27"/>
        <v>3.608753238664727</v>
      </c>
      <c r="L247" s="125">
        <f t="shared" si="28"/>
        <v>0.9862712449412936</v>
      </c>
    </row>
    <row r="248" spans="1:12" ht="12.75">
      <c r="A248" s="82">
        <f t="shared" si="23"/>
        <v>20</v>
      </c>
      <c r="B248" s="164"/>
      <c r="C248" s="39">
        <f t="shared" si="24"/>
        <v>12.885000000000005</v>
      </c>
      <c r="D248" s="124">
        <f t="shared" si="25"/>
        <v>1</v>
      </c>
      <c r="E248" s="19"/>
      <c r="F248" s="19"/>
      <c r="G248" s="19"/>
      <c r="H248" s="19"/>
      <c r="I248" s="58">
        <f t="shared" si="26"/>
        <v>20</v>
      </c>
      <c r="J248" s="167"/>
      <c r="K248" s="53">
        <f t="shared" si="27"/>
        <v>3.608753238664727</v>
      </c>
      <c r="L248" s="125">
        <f t="shared" si="28"/>
        <v>0.9862712449412936</v>
      </c>
    </row>
    <row r="249" spans="1:12" ht="12.75">
      <c r="A249" s="82">
        <f t="shared" si="23"/>
        <v>21</v>
      </c>
      <c r="B249" s="164"/>
      <c r="C249" s="39">
        <f t="shared" si="24"/>
        <v>10.065000000000005</v>
      </c>
      <c r="D249" s="124">
        <f t="shared" si="25"/>
        <v>1</v>
      </c>
      <c r="E249" s="19"/>
      <c r="F249" s="19"/>
      <c r="G249" s="19"/>
      <c r="H249" s="19"/>
      <c r="I249" s="58">
        <f t="shared" si="26"/>
        <v>21</v>
      </c>
      <c r="J249" s="167"/>
      <c r="K249" s="53">
        <f t="shared" si="27"/>
        <v>3.608753238664727</v>
      </c>
      <c r="L249" s="125">
        <f t="shared" si="28"/>
        <v>0.9862712449412936</v>
      </c>
    </row>
    <row r="250" spans="1:12" ht="12.75">
      <c r="A250" s="82">
        <f t="shared" si="23"/>
        <v>22</v>
      </c>
      <c r="B250" s="164"/>
      <c r="C250" s="39">
        <f t="shared" si="24"/>
        <v>7.260000000000002</v>
      </c>
      <c r="D250" s="124">
        <f t="shared" si="25"/>
        <v>1</v>
      </c>
      <c r="E250" s="19"/>
      <c r="F250" s="19"/>
      <c r="G250" s="19"/>
      <c r="H250" s="19"/>
      <c r="I250" s="58">
        <f t="shared" si="26"/>
        <v>22</v>
      </c>
      <c r="J250" s="167"/>
      <c r="K250" s="53">
        <f t="shared" si="27"/>
        <v>3.608753238664727</v>
      </c>
      <c r="L250" s="125">
        <f t="shared" si="28"/>
        <v>0.9862712449412936</v>
      </c>
    </row>
    <row r="251" spans="1:12" ht="12.75">
      <c r="A251" s="82">
        <f t="shared" si="23"/>
        <v>23</v>
      </c>
      <c r="B251" s="164"/>
      <c r="C251" s="39">
        <f t="shared" si="24"/>
        <v>6.630000000000003</v>
      </c>
      <c r="D251" s="124">
        <f t="shared" si="25"/>
        <v>1</v>
      </c>
      <c r="E251" s="19"/>
      <c r="F251" s="19"/>
      <c r="G251" s="19"/>
      <c r="H251" s="19"/>
      <c r="I251" s="58">
        <f t="shared" si="26"/>
        <v>23</v>
      </c>
      <c r="J251" s="167"/>
      <c r="K251" s="53">
        <f t="shared" si="27"/>
        <v>-0.7912467613352723</v>
      </c>
      <c r="L251" s="125">
        <f t="shared" si="28"/>
        <v>1.0030101345974507</v>
      </c>
    </row>
    <row r="252" spans="1:12" ht="12.75">
      <c r="A252" s="82">
        <f>1+A251</f>
        <v>24</v>
      </c>
      <c r="B252" s="164"/>
      <c r="C252" s="39">
        <f t="shared" si="24"/>
        <v>6.980000000000004</v>
      </c>
      <c r="D252" s="124">
        <f t="shared" si="25"/>
        <v>1</v>
      </c>
      <c r="E252" s="19"/>
      <c r="F252" s="19"/>
      <c r="G252" s="19"/>
      <c r="H252" s="19"/>
      <c r="I252" s="58">
        <f>1+I251</f>
        <v>24</v>
      </c>
      <c r="J252" s="167"/>
      <c r="K252" s="53">
        <f t="shared" si="27"/>
        <v>-5.191246761335273</v>
      </c>
      <c r="L252" s="125">
        <f t="shared" si="28"/>
        <v>1.0197490242536076</v>
      </c>
    </row>
    <row r="253" spans="1:12" ht="12.75">
      <c r="A253" s="82">
        <f t="shared" si="23"/>
        <v>25</v>
      </c>
      <c r="B253" s="164"/>
      <c r="C253" s="39">
        <f t="shared" si="24"/>
        <v>13.330000000000005</v>
      </c>
      <c r="D253" s="124">
        <f t="shared" si="25"/>
        <v>1</v>
      </c>
      <c r="E253" s="19"/>
      <c r="F253" s="19"/>
      <c r="G253" s="19"/>
      <c r="H253" s="19"/>
      <c r="I253" s="58">
        <f t="shared" si="26"/>
        <v>25</v>
      </c>
      <c r="J253" s="167"/>
      <c r="K253" s="53">
        <f t="shared" si="27"/>
        <v>-5.191246761335273</v>
      </c>
      <c r="L253" s="125">
        <f t="shared" si="28"/>
        <v>1.0197490242536076</v>
      </c>
    </row>
    <row r="254" spans="1:12" ht="12.75">
      <c r="A254" s="82">
        <f>1+A253</f>
        <v>26</v>
      </c>
      <c r="B254" s="164"/>
      <c r="C254" s="39">
        <f t="shared" si="24"/>
        <v>21.330000000000005</v>
      </c>
      <c r="D254" s="124">
        <f t="shared" si="25"/>
        <v>1</v>
      </c>
      <c r="E254" s="19"/>
      <c r="F254" s="19"/>
      <c r="G254" s="19"/>
      <c r="H254" s="19"/>
      <c r="I254" s="58">
        <f>1+I253</f>
        <v>26</v>
      </c>
      <c r="J254" s="167"/>
      <c r="K254" s="53">
        <f t="shared" si="27"/>
        <v>-6.841246761335272</v>
      </c>
      <c r="L254" s="125">
        <f t="shared" si="28"/>
        <v>1.0260261078746664</v>
      </c>
    </row>
    <row r="255" spans="1:12" ht="12.75">
      <c r="A255" s="82">
        <f t="shared" si="23"/>
        <v>27</v>
      </c>
      <c r="B255" s="164"/>
      <c r="C255" s="39">
        <f t="shared" si="24"/>
        <v>21.330000000000005</v>
      </c>
      <c r="D255" s="124">
        <f t="shared" si="25"/>
        <v>1</v>
      </c>
      <c r="E255" s="19"/>
      <c r="F255" s="19"/>
      <c r="G255" s="19"/>
      <c r="H255" s="19"/>
      <c r="I255" s="58">
        <f t="shared" si="26"/>
        <v>27</v>
      </c>
      <c r="J255" s="167"/>
      <c r="K255" s="53">
        <f t="shared" si="27"/>
        <v>-3.8412467613352725</v>
      </c>
      <c r="L255" s="125">
        <f t="shared" si="28"/>
        <v>1.0146132285636504</v>
      </c>
    </row>
    <row r="256" spans="1:12" ht="12.75">
      <c r="A256" s="82">
        <f t="shared" si="23"/>
        <v>28</v>
      </c>
      <c r="B256" s="164"/>
      <c r="C256" s="39">
        <f t="shared" si="24"/>
        <v>20.455000000000005</v>
      </c>
      <c r="D256" s="124">
        <f t="shared" si="25"/>
        <v>1</v>
      </c>
      <c r="E256" s="19"/>
      <c r="F256" s="19"/>
      <c r="G256" s="19"/>
      <c r="H256" s="19"/>
      <c r="I256" s="58">
        <f t="shared" si="26"/>
        <v>28</v>
      </c>
      <c r="J256" s="167"/>
      <c r="K256" s="53">
        <f t="shared" si="27"/>
        <v>-3.091246761335272</v>
      </c>
      <c r="L256" s="125">
        <f t="shared" si="28"/>
        <v>1.0117600087358962</v>
      </c>
    </row>
    <row r="257" spans="1:12" ht="12.75">
      <c r="A257" s="82">
        <f t="shared" si="23"/>
        <v>29</v>
      </c>
      <c r="B257" s="164"/>
      <c r="C257" s="39">
        <f t="shared" si="24"/>
        <v>19.580000000000005</v>
      </c>
      <c r="D257" s="124">
        <f t="shared" si="25"/>
        <v>1</v>
      </c>
      <c r="E257" s="19"/>
      <c r="F257" s="19"/>
      <c r="G257" s="19"/>
      <c r="H257" s="19"/>
      <c r="I257" s="58">
        <f t="shared" si="26"/>
        <v>29</v>
      </c>
      <c r="J257" s="167"/>
      <c r="K257" s="53">
        <f t="shared" si="27"/>
        <v>-2.4912467613352725</v>
      </c>
      <c r="L257" s="125">
        <f t="shared" si="28"/>
        <v>1.009477432873693</v>
      </c>
    </row>
    <row r="258" spans="1:12" ht="12.75">
      <c r="A258" s="82">
        <f t="shared" si="23"/>
        <v>30</v>
      </c>
      <c r="B258" s="164"/>
      <c r="C258" s="39">
        <f t="shared" si="24"/>
        <v>19.580000000000005</v>
      </c>
      <c r="D258" s="124">
        <f t="shared" si="25"/>
        <v>1</v>
      </c>
      <c r="E258" s="19"/>
      <c r="F258" s="19"/>
      <c r="G258" s="19"/>
      <c r="H258" s="19"/>
      <c r="I258" s="58">
        <f t="shared" si="26"/>
        <v>30</v>
      </c>
      <c r="J258" s="167"/>
      <c r="K258" s="53">
        <f t="shared" si="27"/>
        <v>-0.3412467613352721</v>
      </c>
      <c r="L258" s="125">
        <f t="shared" si="28"/>
        <v>1.0012982027007982</v>
      </c>
    </row>
    <row r="259" spans="1:12" ht="12.75">
      <c r="A259" s="82">
        <f t="shared" si="23"/>
        <v>31</v>
      </c>
      <c r="B259" s="164"/>
      <c r="C259" s="39">
        <f t="shared" si="24"/>
        <v>20.455000000000005</v>
      </c>
      <c r="D259" s="124">
        <f t="shared" si="25"/>
        <v>1</v>
      </c>
      <c r="E259" s="19"/>
      <c r="F259" s="19"/>
      <c r="G259" s="19"/>
      <c r="H259" s="19"/>
      <c r="I259" s="58">
        <f t="shared" si="26"/>
        <v>31</v>
      </c>
      <c r="J259" s="167"/>
      <c r="K259" s="53">
        <f t="shared" si="27"/>
        <v>0.25875323866472755</v>
      </c>
      <c r="L259" s="125">
        <f t="shared" si="28"/>
        <v>0.999015626838595</v>
      </c>
    </row>
    <row r="260" spans="1:12" ht="12.75">
      <c r="A260" s="82">
        <f t="shared" si="23"/>
        <v>32</v>
      </c>
      <c r="B260" s="164"/>
      <c r="C260" s="39">
        <f t="shared" si="24"/>
        <v>21.330000000000005</v>
      </c>
      <c r="D260" s="124">
        <f t="shared" si="25"/>
        <v>1</v>
      </c>
      <c r="E260" s="19"/>
      <c r="F260" s="19"/>
      <c r="G260" s="19"/>
      <c r="H260" s="19"/>
      <c r="I260" s="58">
        <f t="shared" si="26"/>
        <v>32</v>
      </c>
      <c r="J260" s="167"/>
      <c r="K260" s="53">
        <f t="shared" si="27"/>
        <v>1.0087532386647275</v>
      </c>
      <c r="L260" s="125">
        <f t="shared" si="28"/>
        <v>0.9961624070108409</v>
      </c>
    </row>
    <row r="261" spans="1:12" ht="12.75">
      <c r="A261" s="82">
        <f t="shared" si="23"/>
        <v>33</v>
      </c>
      <c r="B261" s="164"/>
      <c r="C261" s="39">
        <f t="shared" si="24"/>
        <v>21.330000000000005</v>
      </c>
      <c r="D261" s="124">
        <f t="shared" si="25"/>
        <v>1</v>
      </c>
      <c r="E261" s="19"/>
      <c r="F261" s="19"/>
      <c r="G261" s="19"/>
      <c r="H261" s="19"/>
      <c r="I261" s="58">
        <f t="shared" si="26"/>
        <v>33</v>
      </c>
      <c r="J261" s="167"/>
      <c r="K261" s="53">
        <f t="shared" si="27"/>
        <v>4.0087532386647275</v>
      </c>
      <c r="L261" s="125">
        <f t="shared" si="28"/>
        <v>0.9847495276998248</v>
      </c>
    </row>
    <row r="262" spans="1:12" ht="12.75">
      <c r="A262" s="82">
        <f t="shared" si="23"/>
        <v>34</v>
      </c>
      <c r="B262" s="164"/>
      <c r="C262" s="39">
        <f t="shared" si="24"/>
        <v>18.880000000000003</v>
      </c>
      <c r="D262" s="124">
        <f t="shared" si="25"/>
        <v>1</v>
      </c>
      <c r="E262" s="19"/>
      <c r="F262" s="19"/>
      <c r="G262" s="19"/>
      <c r="H262" s="19"/>
      <c r="I262" s="58">
        <f t="shared" si="26"/>
        <v>34</v>
      </c>
      <c r="J262" s="167"/>
      <c r="K262" s="53">
        <f t="shared" si="27"/>
        <v>4.7587532386647275</v>
      </c>
      <c r="L262" s="125">
        <f t="shared" si="28"/>
        <v>0.9818963078720707</v>
      </c>
    </row>
    <row r="263" spans="1:12" ht="12.75">
      <c r="A263" s="82">
        <f t="shared" si="23"/>
        <v>35</v>
      </c>
      <c r="B263" s="164"/>
      <c r="C263" s="39">
        <f t="shared" si="24"/>
        <v>14.480000000000004</v>
      </c>
      <c r="D263" s="124">
        <f t="shared" si="25"/>
        <v>1</v>
      </c>
      <c r="E263" s="19"/>
      <c r="F263" s="19"/>
      <c r="G263" s="19"/>
      <c r="H263" s="19"/>
      <c r="I263" s="58">
        <f t="shared" si="26"/>
        <v>35</v>
      </c>
      <c r="J263" s="167"/>
      <c r="K263" s="53">
        <f t="shared" si="27"/>
        <v>4.7587532386647275</v>
      </c>
      <c r="L263" s="125">
        <f t="shared" si="28"/>
        <v>0.9818963078720707</v>
      </c>
    </row>
    <row r="264" spans="1:12" ht="12.75">
      <c r="A264" s="82">
        <f t="shared" si="23"/>
        <v>36</v>
      </c>
      <c r="B264" s="164"/>
      <c r="C264" s="39">
        <f t="shared" si="24"/>
        <v>13.830000000000005</v>
      </c>
      <c r="D264" s="124">
        <f t="shared" si="25"/>
        <v>1</v>
      </c>
      <c r="E264" s="19"/>
      <c r="F264" s="19"/>
      <c r="G264" s="19"/>
      <c r="H264" s="19"/>
      <c r="I264" s="58">
        <f t="shared" si="26"/>
        <v>36</v>
      </c>
      <c r="J264" s="167"/>
      <c r="K264" s="53">
        <f t="shared" si="27"/>
        <v>-1.4162467613352723</v>
      </c>
      <c r="L264" s="125">
        <f t="shared" si="28"/>
        <v>1.0053878177872457</v>
      </c>
    </row>
    <row r="265" spans="1:12" ht="12.75">
      <c r="A265" s="82">
        <f t="shared" si="23"/>
        <v>37</v>
      </c>
      <c r="B265" s="164"/>
      <c r="C265" s="39">
        <f t="shared" si="24"/>
        <v>15.055</v>
      </c>
      <c r="D265" s="124">
        <f t="shared" si="25"/>
        <v>1</v>
      </c>
      <c r="E265" s="19"/>
      <c r="F265" s="19"/>
      <c r="G265" s="19"/>
      <c r="H265" s="19"/>
      <c r="I265" s="58">
        <f t="shared" si="26"/>
        <v>37</v>
      </c>
      <c r="J265" s="167"/>
      <c r="K265" s="53">
        <f t="shared" si="27"/>
        <v>-7.591246761335272</v>
      </c>
      <c r="L265" s="125">
        <f t="shared" si="28"/>
        <v>1.0288793277024206</v>
      </c>
    </row>
    <row r="266" spans="1:12" ht="12.75">
      <c r="A266" s="86">
        <f t="shared" si="23"/>
        <v>38</v>
      </c>
      <c r="B266" s="165"/>
      <c r="C266" s="68">
        <f t="shared" si="24"/>
        <v>20.255000000000003</v>
      </c>
      <c r="D266" s="126">
        <f t="shared" si="25"/>
        <v>1</v>
      </c>
      <c r="E266" s="19"/>
      <c r="F266" s="19"/>
      <c r="G266" s="19"/>
      <c r="H266" s="19"/>
      <c r="I266" s="61">
        <f t="shared" si="26"/>
        <v>38</v>
      </c>
      <c r="J266" s="168"/>
      <c r="K266" s="127">
        <f t="shared" si="27"/>
        <v>-7.591246761335272</v>
      </c>
      <c r="L266" s="128">
        <f t="shared" si="28"/>
        <v>1.0288793277024206</v>
      </c>
    </row>
    <row r="267" spans="1:16" ht="12.75">
      <c r="A267" s="15"/>
      <c r="B267" s="129"/>
      <c r="C267" s="130"/>
      <c r="D267" s="131"/>
      <c r="E267" s="132"/>
      <c r="F267" s="15"/>
      <c r="G267" s="15"/>
      <c r="H267" s="15"/>
      <c r="I267" s="15"/>
      <c r="J267" s="129"/>
      <c r="K267" s="130"/>
      <c r="L267" s="131"/>
      <c r="M267" s="132"/>
      <c r="N267" s="15"/>
      <c r="O267" s="15"/>
      <c r="P267" s="15"/>
    </row>
    <row r="268" spans="1:16" ht="12.75">
      <c r="A268" s="169" t="s">
        <v>76</v>
      </c>
      <c r="B268" s="169"/>
      <c r="C268" s="169"/>
      <c r="D268" s="169"/>
      <c r="E268" s="169"/>
      <c r="F268" s="169"/>
      <c r="G268" s="169"/>
      <c r="H268" s="169"/>
      <c r="I268" s="169" t="s">
        <v>76</v>
      </c>
      <c r="J268" s="169"/>
      <c r="K268" s="169"/>
      <c r="L268" s="169"/>
      <c r="M268" s="169"/>
      <c r="N268" s="169"/>
      <c r="O268" s="169"/>
      <c r="P268" s="169"/>
    </row>
    <row r="269" spans="1:12" ht="12.75">
      <c r="A269" s="133" t="s">
        <v>0</v>
      </c>
      <c r="B269" s="134" t="s">
        <v>77</v>
      </c>
      <c r="C269" s="135" t="s">
        <v>78</v>
      </c>
      <c r="D269" s="136"/>
      <c r="I269" s="133" t="s">
        <v>0</v>
      </c>
      <c r="J269" s="134" t="s">
        <v>79</v>
      </c>
      <c r="K269" s="135" t="s">
        <v>80</v>
      </c>
      <c r="L269" s="136"/>
    </row>
    <row r="270" spans="1:13" ht="12.75">
      <c r="A270" s="137">
        <v>1</v>
      </c>
      <c r="B270" s="138"/>
      <c r="C270" s="159">
        <f>MINA(B272,B275,B276,B278,B279,B281,B282,B285,B292,B295,B296,B298,B299,B301,B302,B305)</f>
        <v>0.0034632487819289213</v>
      </c>
      <c r="D270" s="139"/>
      <c r="E270" s="83"/>
      <c r="F270" s="12"/>
      <c r="I270" s="137">
        <v>1</v>
      </c>
      <c r="J270" s="140">
        <f>G59/L229</f>
        <v>0.004099890841749894</v>
      </c>
      <c r="K270" s="159">
        <f>MINA(J270,J271,J273,J274,J277,J280,J283,J284,J286,J287,J288,J289,J290,J291,J293,J294,J297,J300,J303,J304,J306,J307)</f>
        <v>0.0036074700827410135</v>
      </c>
      <c r="L270" s="139"/>
      <c r="M270" s="83"/>
    </row>
    <row r="271" spans="1:13" ht="12.75">
      <c r="A271" s="141">
        <f>1+A270</f>
        <v>2</v>
      </c>
      <c r="B271" s="140"/>
      <c r="C271" s="160"/>
      <c r="D271" s="139"/>
      <c r="E271" s="83"/>
      <c r="F271" s="12"/>
      <c r="I271" s="141">
        <f>1+I270</f>
        <v>2</v>
      </c>
      <c r="J271" s="140">
        <f>G60/L230</f>
        <v>0.004706819444762166</v>
      </c>
      <c r="K271" s="160"/>
      <c r="L271" s="139"/>
      <c r="M271" s="83"/>
    </row>
    <row r="272" spans="1:13" ht="12.75">
      <c r="A272" s="141">
        <f aca="true" t="shared" si="29" ref="A272:A307">1+A271</f>
        <v>3</v>
      </c>
      <c r="B272" s="140">
        <f>H61/D231</f>
        <v>0.0035319611258051034</v>
      </c>
      <c r="C272" s="160"/>
      <c r="D272" s="139"/>
      <c r="E272" s="83"/>
      <c r="F272" s="12"/>
      <c r="I272" s="141">
        <f aca="true" t="shared" si="30" ref="I272:I307">1+I271</f>
        <v>3</v>
      </c>
      <c r="J272" s="140"/>
      <c r="K272" s="160"/>
      <c r="L272" s="139"/>
      <c r="M272" s="83"/>
    </row>
    <row r="273" spans="1:13" ht="12.75">
      <c r="A273" s="141">
        <f t="shared" si="29"/>
        <v>4</v>
      </c>
      <c r="B273" s="140"/>
      <c r="C273" s="160"/>
      <c r="D273" s="139"/>
      <c r="E273" s="83"/>
      <c r="F273" s="12"/>
      <c r="I273" s="141">
        <f t="shared" si="30"/>
        <v>4</v>
      </c>
      <c r="J273" s="140">
        <f aca="true" t="shared" si="31" ref="J273:J307">G62/L232</f>
        <v>0.009736379110769454</v>
      </c>
      <c r="K273" s="160"/>
      <c r="L273" s="139"/>
      <c r="M273" s="83"/>
    </row>
    <row r="274" spans="1:13" ht="12.75">
      <c r="A274" s="141">
        <f t="shared" si="29"/>
        <v>5</v>
      </c>
      <c r="B274" s="140"/>
      <c r="C274" s="160"/>
      <c r="D274" s="139"/>
      <c r="E274" s="83"/>
      <c r="F274" s="12"/>
      <c r="I274" s="141">
        <f t="shared" si="30"/>
        <v>5</v>
      </c>
      <c r="J274" s="140">
        <f t="shared" si="31"/>
        <v>0.0036074700827410135</v>
      </c>
      <c r="K274" s="160"/>
      <c r="L274" s="139"/>
      <c r="M274" s="83"/>
    </row>
    <row r="275" spans="1:13" ht="12.75">
      <c r="A275" s="141">
        <f t="shared" si="29"/>
        <v>6</v>
      </c>
      <c r="B275" s="140">
        <f>H64/D234</f>
        <v>0.00747260825824534</v>
      </c>
      <c r="C275" s="160"/>
      <c r="D275" s="139"/>
      <c r="E275" s="83"/>
      <c r="F275" s="12"/>
      <c r="I275" s="141">
        <f t="shared" si="30"/>
        <v>6</v>
      </c>
      <c r="J275" s="140"/>
      <c r="K275" s="160"/>
      <c r="L275" s="139"/>
      <c r="M275" s="83"/>
    </row>
    <row r="276" spans="1:13" ht="12.75">
      <c r="A276" s="141">
        <f t="shared" si="29"/>
        <v>7</v>
      </c>
      <c r="B276" s="140">
        <f>H65/D235</f>
        <v>0.007504225956493429</v>
      </c>
      <c r="C276" s="160"/>
      <c r="D276" s="139"/>
      <c r="E276" s="83"/>
      <c r="F276" s="12"/>
      <c r="I276" s="141">
        <f t="shared" si="30"/>
        <v>7</v>
      </c>
      <c r="J276" s="140"/>
      <c r="K276" s="160"/>
      <c r="L276" s="139"/>
      <c r="M276" s="83"/>
    </row>
    <row r="277" spans="1:13" ht="12.75">
      <c r="A277" s="141">
        <f t="shared" si="29"/>
        <v>8</v>
      </c>
      <c r="B277" s="140"/>
      <c r="C277" s="160"/>
      <c r="D277" s="139"/>
      <c r="E277" s="83"/>
      <c r="F277" s="12"/>
      <c r="I277" s="141">
        <f t="shared" si="30"/>
        <v>8</v>
      </c>
      <c r="J277" s="140">
        <f t="shared" si="31"/>
        <v>0.004782581268902907</v>
      </c>
      <c r="K277" s="160"/>
      <c r="L277" s="139"/>
      <c r="M277" s="83"/>
    </row>
    <row r="278" spans="1:13" ht="12.75">
      <c r="A278" s="141">
        <f t="shared" si="29"/>
        <v>9</v>
      </c>
      <c r="B278" s="140">
        <f>H67/D237</f>
        <v>0.01084921687547558</v>
      </c>
      <c r="C278" s="160"/>
      <c r="D278" s="139"/>
      <c r="E278" s="83"/>
      <c r="F278" s="12"/>
      <c r="I278" s="141">
        <f t="shared" si="30"/>
        <v>9</v>
      </c>
      <c r="J278" s="140"/>
      <c r="K278" s="160"/>
      <c r="L278" s="139"/>
      <c r="M278" s="83"/>
    </row>
    <row r="279" spans="1:13" ht="12.75">
      <c r="A279" s="141">
        <f t="shared" si="29"/>
        <v>10</v>
      </c>
      <c r="B279" s="140">
        <f>H68/D238</f>
        <v>0.01084921687547558</v>
      </c>
      <c r="C279" s="160"/>
      <c r="D279" s="139"/>
      <c r="E279" s="83"/>
      <c r="F279" s="12"/>
      <c r="I279" s="141">
        <f t="shared" si="30"/>
        <v>10</v>
      </c>
      <c r="J279" s="140"/>
      <c r="K279" s="160"/>
      <c r="L279" s="139"/>
      <c r="M279" s="83"/>
    </row>
    <row r="280" spans="1:13" ht="12.75">
      <c r="A280" s="141">
        <f t="shared" si="29"/>
        <v>11</v>
      </c>
      <c r="B280" s="140"/>
      <c r="C280" s="160"/>
      <c r="D280" s="139"/>
      <c r="E280" s="83"/>
      <c r="F280" s="12"/>
      <c r="I280" s="141">
        <f t="shared" si="30"/>
        <v>11</v>
      </c>
      <c r="J280" s="140">
        <f t="shared" si="31"/>
        <v>0.004722338680127402</v>
      </c>
      <c r="K280" s="160"/>
      <c r="L280" s="139"/>
      <c r="M280" s="83"/>
    </row>
    <row r="281" spans="1:13" ht="12.75">
      <c r="A281" s="141">
        <f t="shared" si="29"/>
        <v>12</v>
      </c>
      <c r="B281" s="140">
        <f>H70/D240</f>
        <v>0.007504225956493429</v>
      </c>
      <c r="C281" s="160"/>
      <c r="D281" s="139"/>
      <c r="E281" s="83"/>
      <c r="F281" s="12"/>
      <c r="I281" s="141">
        <f t="shared" si="30"/>
        <v>12</v>
      </c>
      <c r="J281" s="140"/>
      <c r="K281" s="160"/>
      <c r="L281" s="139"/>
      <c r="M281" s="83"/>
    </row>
    <row r="282" spans="1:13" ht="12.75">
      <c r="A282" s="141">
        <f t="shared" si="29"/>
        <v>13</v>
      </c>
      <c r="B282" s="140">
        <f>H71/D241</f>
        <v>0.0071018969293633735</v>
      </c>
      <c r="C282" s="160"/>
      <c r="D282" s="139"/>
      <c r="E282" s="83"/>
      <c r="F282" s="12"/>
      <c r="I282" s="141">
        <f t="shared" si="30"/>
        <v>13</v>
      </c>
      <c r="J282" s="140"/>
      <c r="K282" s="160"/>
      <c r="L282" s="139"/>
      <c r="M282" s="83"/>
    </row>
    <row r="283" spans="1:13" ht="12.75">
      <c r="A283" s="141">
        <f t="shared" si="29"/>
        <v>14</v>
      </c>
      <c r="B283" s="140"/>
      <c r="C283" s="160"/>
      <c r="D283" s="139"/>
      <c r="E283" s="83"/>
      <c r="F283" s="12"/>
      <c r="I283" s="141">
        <f t="shared" si="30"/>
        <v>14</v>
      </c>
      <c r="J283" s="140">
        <f t="shared" si="31"/>
        <v>0.016113590211241372</v>
      </c>
      <c r="K283" s="160"/>
      <c r="L283" s="139"/>
      <c r="M283" s="83"/>
    </row>
    <row r="284" spans="1:13" ht="12.75">
      <c r="A284" s="141">
        <f t="shared" si="29"/>
        <v>15</v>
      </c>
      <c r="B284" s="140"/>
      <c r="C284" s="160"/>
      <c r="D284" s="139"/>
      <c r="E284" s="83"/>
      <c r="F284" s="12"/>
      <c r="I284" s="141">
        <f t="shared" si="30"/>
        <v>15</v>
      </c>
      <c r="J284" s="140">
        <f t="shared" si="31"/>
        <v>0.0095166081244614</v>
      </c>
      <c r="K284" s="160"/>
      <c r="L284" s="139"/>
      <c r="M284" s="83"/>
    </row>
    <row r="285" spans="1:13" ht="12.75">
      <c r="A285" s="141">
        <f t="shared" si="29"/>
        <v>16</v>
      </c>
      <c r="B285" s="140">
        <f>H74/D244</f>
        <v>0.0034632487819289213</v>
      </c>
      <c r="C285" s="160"/>
      <c r="D285" s="139"/>
      <c r="E285" s="83"/>
      <c r="F285" s="12"/>
      <c r="I285" s="141">
        <f t="shared" si="30"/>
        <v>16</v>
      </c>
      <c r="J285" s="140"/>
      <c r="K285" s="160"/>
      <c r="L285" s="139"/>
      <c r="M285" s="83"/>
    </row>
    <row r="286" spans="1:13" ht="12.75">
      <c r="A286" s="141">
        <f t="shared" si="29"/>
        <v>17</v>
      </c>
      <c r="B286" s="140"/>
      <c r="C286" s="160"/>
      <c r="D286" s="139"/>
      <c r="E286" s="83"/>
      <c r="F286" s="12"/>
      <c r="I286" s="141">
        <f t="shared" si="30"/>
        <v>17</v>
      </c>
      <c r="J286" s="140">
        <f t="shared" si="31"/>
        <v>0.005596320854138261</v>
      </c>
      <c r="K286" s="160"/>
      <c r="L286" s="139"/>
      <c r="M286" s="83"/>
    </row>
    <row r="287" spans="1:13" ht="12.75">
      <c r="A287" s="141">
        <f t="shared" si="29"/>
        <v>18</v>
      </c>
      <c r="B287" s="140"/>
      <c r="C287" s="160"/>
      <c r="D287" s="139"/>
      <c r="E287" s="83"/>
      <c r="F287" s="12"/>
      <c r="I287" s="141">
        <f t="shared" si="30"/>
        <v>18</v>
      </c>
      <c r="J287" s="140">
        <f t="shared" si="31"/>
        <v>0.005510683856064082</v>
      </c>
      <c r="K287" s="160"/>
      <c r="L287" s="139"/>
      <c r="M287" s="83"/>
    </row>
    <row r="288" spans="1:13" ht="12.75">
      <c r="A288" s="141">
        <f t="shared" si="29"/>
        <v>19</v>
      </c>
      <c r="B288" s="140"/>
      <c r="C288" s="160"/>
      <c r="D288" s="139"/>
      <c r="E288" s="83"/>
      <c r="F288" s="12"/>
      <c r="I288" s="141">
        <f t="shared" si="30"/>
        <v>19</v>
      </c>
      <c r="J288" s="140">
        <f t="shared" si="31"/>
        <v>0.0055194869909225425</v>
      </c>
      <c r="K288" s="160"/>
      <c r="L288" s="139"/>
      <c r="M288" s="83"/>
    </row>
    <row r="289" spans="1:13" ht="12.75">
      <c r="A289" s="141">
        <f t="shared" si="29"/>
        <v>20</v>
      </c>
      <c r="B289" s="140"/>
      <c r="C289" s="160"/>
      <c r="D289" s="139"/>
      <c r="E289" s="83"/>
      <c r="F289" s="12"/>
      <c r="I289" s="141">
        <f t="shared" si="30"/>
        <v>20</v>
      </c>
      <c r="J289" s="140">
        <f t="shared" si="31"/>
        <v>0.0055194869909225425</v>
      </c>
      <c r="K289" s="160"/>
      <c r="L289" s="139"/>
      <c r="M289" s="83"/>
    </row>
    <row r="290" spans="1:13" ht="12.75">
      <c r="A290" s="141">
        <f t="shared" si="29"/>
        <v>21</v>
      </c>
      <c r="B290" s="140"/>
      <c r="C290" s="160"/>
      <c r="D290" s="139"/>
      <c r="E290" s="83"/>
      <c r="F290" s="12"/>
      <c r="I290" s="141">
        <f t="shared" si="30"/>
        <v>21</v>
      </c>
      <c r="J290" s="140">
        <f t="shared" si="31"/>
        <v>0.005510683856064082</v>
      </c>
      <c r="K290" s="160"/>
      <c r="L290" s="139"/>
      <c r="M290" s="83"/>
    </row>
    <row r="291" spans="1:13" ht="12.75">
      <c r="A291" s="141">
        <f t="shared" si="29"/>
        <v>22</v>
      </c>
      <c r="B291" s="140"/>
      <c r="C291" s="160"/>
      <c r="D291" s="139"/>
      <c r="E291" s="83"/>
      <c r="F291" s="12"/>
      <c r="I291" s="141">
        <f t="shared" si="30"/>
        <v>22</v>
      </c>
      <c r="J291" s="140">
        <f t="shared" si="31"/>
        <v>0.005596320854138261</v>
      </c>
      <c r="K291" s="160"/>
      <c r="L291" s="139"/>
      <c r="M291" s="83"/>
    </row>
    <row r="292" spans="1:13" ht="12.75">
      <c r="A292" s="141">
        <f t="shared" si="29"/>
        <v>23</v>
      </c>
      <c r="B292" s="140">
        <f>H81/D251</f>
        <v>0.0034632487819289213</v>
      </c>
      <c r="C292" s="160"/>
      <c r="D292" s="139"/>
      <c r="E292" s="83"/>
      <c r="F292" s="12"/>
      <c r="I292" s="141">
        <f t="shared" si="30"/>
        <v>23</v>
      </c>
      <c r="J292" s="140"/>
      <c r="K292" s="160"/>
      <c r="L292" s="139"/>
      <c r="M292" s="83"/>
    </row>
    <row r="293" spans="1:13" ht="12.75">
      <c r="A293" s="141">
        <f t="shared" si="29"/>
        <v>24</v>
      </c>
      <c r="B293" s="140"/>
      <c r="C293" s="160"/>
      <c r="D293" s="139"/>
      <c r="E293" s="83"/>
      <c r="F293" s="12"/>
      <c r="I293" s="141">
        <f t="shared" si="30"/>
        <v>24</v>
      </c>
      <c r="J293" s="140">
        <f t="shared" si="31"/>
        <v>0.0095166081244614</v>
      </c>
      <c r="K293" s="160"/>
      <c r="L293" s="139"/>
      <c r="M293" s="83"/>
    </row>
    <row r="294" spans="1:13" ht="12.75">
      <c r="A294" s="141">
        <f t="shared" si="29"/>
        <v>25</v>
      </c>
      <c r="B294" s="140"/>
      <c r="C294" s="160"/>
      <c r="D294" s="139"/>
      <c r="E294" s="83"/>
      <c r="F294" s="12"/>
      <c r="I294" s="141">
        <f t="shared" si="30"/>
        <v>25</v>
      </c>
      <c r="J294" s="140">
        <f t="shared" si="31"/>
        <v>0.016113590211241372</v>
      </c>
      <c r="K294" s="160"/>
      <c r="L294" s="139"/>
      <c r="M294" s="83"/>
    </row>
    <row r="295" spans="1:13" ht="12.75">
      <c r="A295" s="141">
        <f t="shared" si="29"/>
        <v>26</v>
      </c>
      <c r="B295" s="140">
        <f>H84/D254</f>
        <v>0.0071018969293633735</v>
      </c>
      <c r="C295" s="160"/>
      <c r="D295" s="139"/>
      <c r="E295" s="83"/>
      <c r="F295" s="12"/>
      <c r="I295" s="141">
        <f t="shared" si="30"/>
        <v>26</v>
      </c>
      <c r="J295" s="140"/>
      <c r="K295" s="160"/>
      <c r="L295" s="139"/>
      <c r="M295" s="83"/>
    </row>
    <row r="296" spans="1:13" ht="12.75">
      <c r="A296" s="141">
        <f t="shared" si="29"/>
        <v>27</v>
      </c>
      <c r="B296" s="140">
        <f>H85/D255</f>
        <v>0.007504225956493429</v>
      </c>
      <c r="C296" s="160"/>
      <c r="D296" s="139"/>
      <c r="E296" s="83"/>
      <c r="F296" s="12"/>
      <c r="I296" s="141">
        <f t="shared" si="30"/>
        <v>27</v>
      </c>
      <c r="J296" s="140"/>
      <c r="K296" s="160"/>
      <c r="L296" s="139"/>
      <c r="M296" s="83"/>
    </row>
    <row r="297" spans="1:13" ht="12.75">
      <c r="A297" s="141">
        <f t="shared" si="29"/>
        <v>28</v>
      </c>
      <c r="B297" s="140"/>
      <c r="C297" s="160"/>
      <c r="D297" s="139"/>
      <c r="E297" s="83"/>
      <c r="F297" s="12"/>
      <c r="I297" s="141">
        <f t="shared" si="30"/>
        <v>28</v>
      </c>
      <c r="J297" s="140">
        <f t="shared" si="31"/>
        <v>0.004722338680127402</v>
      </c>
      <c r="K297" s="160"/>
      <c r="L297" s="139"/>
      <c r="M297" s="83"/>
    </row>
    <row r="298" spans="1:13" ht="12.75">
      <c r="A298" s="141">
        <f t="shared" si="29"/>
        <v>29</v>
      </c>
      <c r="B298" s="140">
        <f>H87/D257</f>
        <v>0.01084921687547558</v>
      </c>
      <c r="C298" s="160"/>
      <c r="D298" s="139"/>
      <c r="E298" s="83"/>
      <c r="F298" s="12"/>
      <c r="I298" s="141">
        <f t="shared" si="30"/>
        <v>29</v>
      </c>
      <c r="J298" s="140"/>
      <c r="K298" s="160"/>
      <c r="L298" s="139"/>
      <c r="M298" s="83"/>
    </row>
    <row r="299" spans="1:13" ht="12.75">
      <c r="A299" s="141">
        <f t="shared" si="29"/>
        <v>30</v>
      </c>
      <c r="B299" s="140">
        <f>H88/D258</f>
        <v>0.01084921687547558</v>
      </c>
      <c r="C299" s="160"/>
      <c r="D299" s="139"/>
      <c r="E299" s="83"/>
      <c r="F299" s="12"/>
      <c r="I299" s="141">
        <f t="shared" si="30"/>
        <v>30</v>
      </c>
      <c r="J299" s="140"/>
      <c r="K299" s="160"/>
      <c r="L299" s="139"/>
      <c r="M299" s="83"/>
    </row>
    <row r="300" spans="1:13" ht="12.75">
      <c r="A300" s="141">
        <f t="shared" si="29"/>
        <v>31</v>
      </c>
      <c r="B300" s="140"/>
      <c r="C300" s="160"/>
      <c r="D300" s="139"/>
      <c r="E300" s="83"/>
      <c r="F300" s="12"/>
      <c r="I300" s="141">
        <f t="shared" si="30"/>
        <v>31</v>
      </c>
      <c r="J300" s="140">
        <f t="shared" si="31"/>
        <v>0.004782581268902907</v>
      </c>
      <c r="K300" s="160"/>
      <c r="L300" s="139"/>
      <c r="M300" s="83"/>
    </row>
    <row r="301" spans="1:13" ht="12.75">
      <c r="A301" s="141">
        <f t="shared" si="29"/>
        <v>32</v>
      </c>
      <c r="B301" s="140">
        <f>H90/D260</f>
        <v>0.007504225956493429</v>
      </c>
      <c r="C301" s="160"/>
      <c r="D301" s="139"/>
      <c r="E301" s="83"/>
      <c r="F301" s="12"/>
      <c r="I301" s="141">
        <f t="shared" si="30"/>
        <v>32</v>
      </c>
      <c r="J301" s="140"/>
      <c r="K301" s="160"/>
      <c r="L301" s="139"/>
      <c r="M301" s="83"/>
    </row>
    <row r="302" spans="1:13" ht="12.75">
      <c r="A302" s="141">
        <f t="shared" si="29"/>
        <v>33</v>
      </c>
      <c r="B302" s="140">
        <f>H91/D261</f>
        <v>0.00747260825824534</v>
      </c>
      <c r="C302" s="160"/>
      <c r="D302" s="139"/>
      <c r="E302" s="83"/>
      <c r="F302" s="12"/>
      <c r="I302" s="141">
        <f t="shared" si="30"/>
        <v>33</v>
      </c>
      <c r="J302" s="140"/>
      <c r="K302" s="160"/>
      <c r="L302" s="139"/>
      <c r="M302" s="83"/>
    </row>
    <row r="303" spans="1:13" ht="12.75">
      <c r="A303" s="141">
        <f t="shared" si="29"/>
        <v>34</v>
      </c>
      <c r="B303" s="140"/>
      <c r="C303" s="160"/>
      <c r="D303" s="139"/>
      <c r="E303" s="83"/>
      <c r="F303" s="12"/>
      <c r="I303" s="141">
        <f t="shared" si="30"/>
        <v>34</v>
      </c>
      <c r="J303" s="140">
        <f t="shared" si="31"/>
        <v>0.0036074700827410135</v>
      </c>
      <c r="K303" s="160"/>
      <c r="L303" s="139"/>
      <c r="M303" s="83"/>
    </row>
    <row r="304" spans="1:13" ht="12.75">
      <c r="A304" s="141">
        <f t="shared" si="29"/>
        <v>35</v>
      </c>
      <c r="B304" s="140"/>
      <c r="C304" s="160"/>
      <c r="D304" s="139"/>
      <c r="E304" s="83"/>
      <c r="F304" s="12"/>
      <c r="I304" s="141">
        <f t="shared" si="30"/>
        <v>35</v>
      </c>
      <c r="J304" s="140">
        <f t="shared" si="31"/>
        <v>0.009736379110769454</v>
      </c>
      <c r="K304" s="160"/>
      <c r="L304" s="139"/>
      <c r="M304" s="83"/>
    </row>
    <row r="305" spans="1:13" ht="12.75">
      <c r="A305" s="141">
        <f t="shared" si="29"/>
        <v>36</v>
      </c>
      <c r="B305" s="140">
        <f>H94/D264</f>
        <v>0.0035319611258051034</v>
      </c>
      <c r="C305" s="160"/>
      <c r="D305" s="139"/>
      <c r="E305" s="83"/>
      <c r="F305" s="12"/>
      <c r="I305" s="141">
        <f t="shared" si="30"/>
        <v>36</v>
      </c>
      <c r="J305" s="140"/>
      <c r="K305" s="160"/>
      <c r="L305" s="139"/>
      <c r="M305" s="83"/>
    </row>
    <row r="306" spans="1:13" ht="12.75">
      <c r="A306" s="141">
        <f t="shared" si="29"/>
        <v>37</v>
      </c>
      <c r="B306" s="140"/>
      <c r="C306" s="160"/>
      <c r="D306" s="139"/>
      <c r="E306" s="83"/>
      <c r="F306" s="12"/>
      <c r="I306" s="141">
        <f t="shared" si="30"/>
        <v>37</v>
      </c>
      <c r="J306" s="140">
        <f t="shared" si="31"/>
        <v>0.004706819444762166</v>
      </c>
      <c r="K306" s="160"/>
      <c r="L306" s="139"/>
      <c r="M306" s="83"/>
    </row>
    <row r="307" spans="1:13" ht="12.75">
      <c r="A307" s="142">
        <f t="shared" si="29"/>
        <v>38</v>
      </c>
      <c r="B307" s="143"/>
      <c r="C307" s="161"/>
      <c r="D307" s="139"/>
      <c r="E307" s="83"/>
      <c r="F307" s="12"/>
      <c r="I307" s="142">
        <f t="shared" si="30"/>
        <v>38</v>
      </c>
      <c r="J307" s="143">
        <f t="shared" si="31"/>
        <v>0.004099890841749894</v>
      </c>
      <c r="K307" s="161"/>
      <c r="L307" s="139"/>
      <c r="M307" s="83"/>
    </row>
    <row r="308" spans="4:12" ht="12.75">
      <c r="D308" s="12"/>
      <c r="L308" s="12"/>
    </row>
    <row r="309" spans="1:16" ht="12.75">
      <c r="A309" s="162" t="s">
        <v>81</v>
      </c>
      <c r="B309" s="162"/>
      <c r="C309" s="162"/>
      <c r="D309" s="162"/>
      <c r="E309" s="162"/>
      <c r="F309" s="162"/>
      <c r="G309" s="162"/>
      <c r="H309" s="162"/>
      <c r="I309" s="162" t="s">
        <v>82</v>
      </c>
      <c r="J309" s="162"/>
      <c r="K309" s="162"/>
      <c r="L309" s="162"/>
      <c r="M309" s="162"/>
      <c r="N309" s="162"/>
      <c r="O309" s="162"/>
      <c r="P309" s="162"/>
    </row>
    <row r="310" spans="1:12" ht="12.75">
      <c r="A310" s="133" t="s">
        <v>0</v>
      </c>
      <c r="B310" s="144" t="s">
        <v>83</v>
      </c>
      <c r="C310" s="71" t="s">
        <v>84</v>
      </c>
      <c r="D310" s="105" t="s">
        <v>85</v>
      </c>
      <c r="I310" s="133" t="s">
        <v>0</v>
      </c>
      <c r="J310" s="144" t="s">
        <v>86</v>
      </c>
      <c r="K310" s="71" t="s">
        <v>87</v>
      </c>
      <c r="L310" s="105" t="s">
        <v>85</v>
      </c>
    </row>
    <row r="311" spans="1:12" ht="12.75">
      <c r="A311" s="76">
        <v>1</v>
      </c>
      <c r="B311" s="145">
        <f>$C$270*D229</f>
        <v>0.0034632487819289213</v>
      </c>
      <c r="C311" s="102">
        <f>B311*F59</f>
        <v>0.6733878920484031</v>
      </c>
      <c r="D311" s="155">
        <f>SUM(C311:C348)</f>
        <v>307.4609593211856</v>
      </c>
      <c r="E311" s="19"/>
      <c r="F311" s="19"/>
      <c r="G311" s="19"/>
      <c r="H311" s="19"/>
      <c r="I311" s="76">
        <v>1</v>
      </c>
      <c r="J311" s="145">
        <f>$C$270*L229</f>
        <v>0.0035632650784172557</v>
      </c>
      <c r="K311" s="102">
        <f>J311*E59</f>
        <v>12.671140532714954</v>
      </c>
      <c r="L311" s="155">
        <f>SUM(K311:K348)</f>
        <v>211.13494511023887</v>
      </c>
    </row>
    <row r="312" spans="1:12" ht="12.75">
      <c r="A312" s="98">
        <f>1+A311</f>
        <v>2</v>
      </c>
      <c r="B312" s="146">
        <f>$C$270*D230</f>
        <v>0.0034632487819289213</v>
      </c>
      <c r="C312" s="39">
        <f>B312*F60</f>
        <v>0.5909322317975781</v>
      </c>
      <c r="D312" s="156"/>
      <c r="E312" s="19"/>
      <c r="F312" s="19"/>
      <c r="G312" s="19"/>
      <c r="H312" s="19"/>
      <c r="I312" s="98">
        <f>1+I311</f>
        <v>2</v>
      </c>
      <c r="J312" s="146">
        <f>$C$270*L230</f>
        <v>0.0035632650784172557</v>
      </c>
      <c r="K312" s="39">
        <f>J312*E60</f>
        <v>10.546799892897672</v>
      </c>
      <c r="L312" s="156"/>
    </row>
    <row r="313" spans="1:12" ht="12.75">
      <c r="A313" s="82">
        <f aca="true" t="shared" si="32" ref="A313:A348">1+A312</f>
        <v>3</v>
      </c>
      <c r="B313" s="146">
        <f aca="true" t="shared" si="33" ref="B313:B348">$C$270*D231</f>
        <v>0.0034632487819289213</v>
      </c>
      <c r="C313" s="39">
        <f aca="true" t="shared" si="34" ref="C313:C348">B313*F61</f>
        <v>77.08464088384903</v>
      </c>
      <c r="D313" s="156"/>
      <c r="E313" s="19"/>
      <c r="F313" s="19"/>
      <c r="G313" s="19"/>
      <c r="H313" s="19"/>
      <c r="I313" s="82">
        <f aca="true" t="shared" si="35" ref="I313:I348">1+I312</f>
        <v>3</v>
      </c>
      <c r="J313" s="146">
        <f aca="true" t="shared" si="36" ref="J313:J348">$C$270*L231</f>
        <v>0.003481908135317855</v>
      </c>
      <c r="K313" s="39">
        <f aca="true" t="shared" si="37" ref="K313:K348">J313*E61</f>
        <v>3.495613138319531</v>
      </c>
      <c r="L313" s="156"/>
    </row>
    <row r="314" spans="1:12" ht="12.75">
      <c r="A314" s="82">
        <f t="shared" si="32"/>
        <v>4</v>
      </c>
      <c r="B314" s="146">
        <f t="shared" si="33"/>
        <v>0.0034632487819289213</v>
      </c>
      <c r="C314" s="39">
        <f t="shared" si="34"/>
        <v>0.27485220083608286</v>
      </c>
      <c r="D314" s="156"/>
      <c r="E314" s="19"/>
      <c r="F314" s="19"/>
      <c r="G314" s="19"/>
      <c r="H314" s="19"/>
      <c r="I314" s="82">
        <f t="shared" si="35"/>
        <v>4</v>
      </c>
      <c r="J314" s="146">
        <f t="shared" si="36"/>
        <v>0.003400551192218454</v>
      </c>
      <c r="K314" s="39">
        <f t="shared" si="37"/>
        <v>2.5841343902794183</v>
      </c>
      <c r="L314" s="156"/>
    </row>
    <row r="315" spans="1:12" ht="12.75">
      <c r="A315" s="82">
        <f t="shared" si="32"/>
        <v>5</v>
      </c>
      <c r="B315" s="146">
        <f t="shared" si="33"/>
        <v>0.0034632487819289213</v>
      </c>
      <c r="C315" s="39">
        <f t="shared" si="34"/>
        <v>1.4292314443476308</v>
      </c>
      <c r="D315" s="156"/>
      <c r="E315" s="19"/>
      <c r="F315" s="19"/>
      <c r="G315" s="19"/>
      <c r="H315" s="19"/>
      <c r="I315" s="82">
        <f t="shared" si="35"/>
        <v>5</v>
      </c>
      <c r="J315" s="146">
        <f t="shared" si="36"/>
        <v>0.003400551192218454</v>
      </c>
      <c r="K315" s="39">
        <f t="shared" si="37"/>
        <v>29.897076662212786</v>
      </c>
      <c r="L315" s="156"/>
    </row>
    <row r="316" spans="1:12" ht="12.75">
      <c r="A316" s="82">
        <f t="shared" si="32"/>
        <v>6</v>
      </c>
      <c r="B316" s="146">
        <f t="shared" si="33"/>
        <v>0.0034632487819289213</v>
      </c>
      <c r="C316" s="39">
        <f t="shared" si="34"/>
        <v>3.8265633850276886</v>
      </c>
      <c r="D316" s="156"/>
      <c r="E316" s="19"/>
      <c r="F316" s="19"/>
      <c r="G316" s="19"/>
      <c r="H316" s="19"/>
      <c r="I316" s="82">
        <f t="shared" si="35"/>
        <v>6</v>
      </c>
      <c r="J316" s="146">
        <f t="shared" si="36"/>
        <v>0.003410432602311499</v>
      </c>
      <c r="K316" s="39">
        <f t="shared" si="37"/>
        <v>0.324792689952708</v>
      </c>
      <c r="L316" s="156"/>
    </row>
    <row r="317" spans="1:12" ht="12.75">
      <c r="A317" s="82">
        <f t="shared" si="32"/>
        <v>7</v>
      </c>
      <c r="B317" s="146">
        <f t="shared" si="33"/>
        <v>0.0034632487819289213</v>
      </c>
      <c r="C317" s="39">
        <f t="shared" si="34"/>
        <v>3.8265633850276886</v>
      </c>
      <c r="D317" s="156"/>
      <c r="E317" s="19"/>
      <c r="F317" s="19"/>
      <c r="G317" s="19"/>
      <c r="H317" s="19"/>
      <c r="I317" s="82">
        <f t="shared" si="35"/>
        <v>7</v>
      </c>
      <c r="J317" s="146">
        <f t="shared" si="36"/>
        <v>0.003449958242683677</v>
      </c>
      <c r="K317" s="39">
        <f t="shared" si="37"/>
        <v>0.3285569159485192</v>
      </c>
      <c r="L317" s="156"/>
    </row>
    <row r="318" spans="1:12" ht="12.75">
      <c r="A318" s="82">
        <f t="shared" si="32"/>
        <v>8</v>
      </c>
      <c r="B318" s="146">
        <f t="shared" si="33"/>
        <v>0.0034632487819289213</v>
      </c>
      <c r="C318" s="39">
        <f t="shared" si="34"/>
        <v>0.5634470117139697</v>
      </c>
      <c r="D318" s="156"/>
      <c r="E318" s="19"/>
      <c r="F318" s="19"/>
      <c r="G318" s="19"/>
      <c r="H318" s="19"/>
      <c r="I318" s="82">
        <f t="shared" si="35"/>
        <v>8</v>
      </c>
      <c r="J318" s="146">
        <f t="shared" si="36"/>
        <v>0.003459839652776722</v>
      </c>
      <c r="K318" s="39">
        <f t="shared" si="37"/>
        <v>9.550510742787251</v>
      </c>
      <c r="L318" s="156"/>
    </row>
    <row r="319" spans="1:12" ht="12.75">
      <c r="A319" s="82">
        <f t="shared" si="32"/>
        <v>9</v>
      </c>
      <c r="B319" s="146">
        <f t="shared" si="33"/>
        <v>0.0034632487819289213</v>
      </c>
      <c r="C319" s="39">
        <f t="shared" si="34"/>
        <v>2.088532137660525</v>
      </c>
      <c r="D319" s="156"/>
      <c r="E319" s="19"/>
      <c r="F319" s="19"/>
      <c r="G319" s="19"/>
      <c r="H319" s="19"/>
      <c r="I319" s="82">
        <f t="shared" si="35"/>
        <v>9</v>
      </c>
      <c r="J319" s="146">
        <f t="shared" si="36"/>
        <v>0.003467744780851157</v>
      </c>
      <c r="K319" s="39">
        <f t="shared" si="37"/>
        <v>0.24768811323497572</v>
      </c>
      <c r="L319" s="156"/>
    </row>
    <row r="320" spans="1:12" ht="12.75">
      <c r="A320" s="82">
        <f t="shared" si="32"/>
        <v>10</v>
      </c>
      <c r="B320" s="146">
        <f t="shared" si="33"/>
        <v>0.0034632487819289213</v>
      </c>
      <c r="C320" s="39">
        <f t="shared" si="34"/>
        <v>2.088532137660525</v>
      </c>
      <c r="D320" s="156"/>
      <c r="E320" s="19"/>
      <c r="F320" s="19"/>
      <c r="G320" s="19"/>
      <c r="H320" s="19"/>
      <c r="I320" s="82">
        <f t="shared" si="35"/>
        <v>10</v>
      </c>
      <c r="J320" s="146">
        <f t="shared" si="36"/>
        <v>0.003496071489784552</v>
      </c>
      <c r="K320" s="39">
        <f t="shared" si="37"/>
        <v>0.24971138470772428</v>
      </c>
      <c r="L320" s="156"/>
    </row>
    <row r="321" spans="1:12" ht="12.75">
      <c r="A321" s="82">
        <f t="shared" si="32"/>
        <v>11</v>
      </c>
      <c r="B321" s="146">
        <f t="shared" si="33"/>
        <v>0.0034632487819289213</v>
      </c>
      <c r="C321" s="39">
        <f t="shared" si="34"/>
        <v>0.5634470117139697</v>
      </c>
      <c r="D321" s="156"/>
      <c r="E321" s="19"/>
      <c r="F321" s="19"/>
      <c r="G321" s="19"/>
      <c r="H321" s="19"/>
      <c r="I321" s="82">
        <f t="shared" si="35"/>
        <v>11</v>
      </c>
      <c r="J321" s="146">
        <f t="shared" si="36"/>
        <v>0.0035039766178589873</v>
      </c>
      <c r="K321" s="39">
        <f t="shared" si="37"/>
        <v>9.672346030394843</v>
      </c>
      <c r="L321" s="156"/>
    </row>
    <row r="322" spans="1:12" ht="12.75">
      <c r="A322" s="82">
        <f t="shared" si="32"/>
        <v>12</v>
      </c>
      <c r="B322" s="146">
        <f t="shared" si="33"/>
        <v>0.0034632487819289213</v>
      </c>
      <c r="C322" s="39">
        <f t="shared" si="34"/>
        <v>3.8265633850276886</v>
      </c>
      <c r="D322" s="156"/>
      <c r="E322" s="19"/>
      <c r="F322" s="19"/>
      <c r="G322" s="19"/>
      <c r="H322" s="19"/>
      <c r="I322" s="82">
        <f t="shared" si="35"/>
        <v>12</v>
      </c>
      <c r="J322" s="146">
        <f t="shared" si="36"/>
        <v>0.0035138580279520325</v>
      </c>
      <c r="K322" s="39">
        <f t="shared" si="37"/>
        <v>0.33464241464174743</v>
      </c>
      <c r="L322" s="156"/>
    </row>
    <row r="323" spans="1:12" ht="12.75">
      <c r="A323" s="82">
        <f t="shared" si="32"/>
        <v>13</v>
      </c>
      <c r="B323" s="146">
        <f t="shared" si="33"/>
        <v>0.0034632487819289213</v>
      </c>
      <c r="C323" s="39">
        <f t="shared" si="34"/>
        <v>3.8265633850276886</v>
      </c>
      <c r="D323" s="156"/>
      <c r="E323" s="19"/>
      <c r="F323" s="19"/>
      <c r="G323" s="19"/>
      <c r="H323" s="19"/>
      <c r="I323" s="82">
        <f t="shared" si="35"/>
        <v>13</v>
      </c>
      <c r="J323" s="146">
        <f t="shared" si="36"/>
        <v>0.0035533836683242104</v>
      </c>
      <c r="K323" s="39">
        <f t="shared" si="37"/>
        <v>0.33840664063755865</v>
      </c>
      <c r="L323" s="156"/>
    </row>
    <row r="324" spans="1:12" ht="12.75">
      <c r="A324" s="82">
        <f t="shared" si="32"/>
        <v>14</v>
      </c>
      <c r="B324" s="146">
        <f t="shared" si="33"/>
        <v>0.0034632487819289213</v>
      </c>
      <c r="C324" s="39">
        <f t="shared" si="34"/>
        <v>0.19239654058525799</v>
      </c>
      <c r="D324" s="156"/>
      <c r="E324" s="19"/>
      <c r="F324" s="19"/>
      <c r="G324" s="19"/>
      <c r="H324" s="19"/>
      <c r="I324" s="82">
        <f t="shared" si="35"/>
        <v>14</v>
      </c>
      <c r="J324" s="146">
        <f t="shared" si="36"/>
        <v>0.0035316445661195124</v>
      </c>
      <c r="K324" s="39">
        <f t="shared" si="37"/>
        <v>1.1778102871426424</v>
      </c>
      <c r="L324" s="156"/>
    </row>
    <row r="325" spans="1:12" ht="12.75">
      <c r="A325" s="82">
        <f t="shared" si="32"/>
        <v>15</v>
      </c>
      <c r="B325" s="146">
        <f t="shared" si="33"/>
        <v>0.0034632487819289213</v>
      </c>
      <c r="C325" s="39">
        <f t="shared" si="34"/>
        <v>0.27485220083608286</v>
      </c>
      <c r="D325" s="156"/>
      <c r="E325" s="19"/>
      <c r="F325" s="19"/>
      <c r="G325" s="19"/>
      <c r="H325" s="19"/>
      <c r="I325" s="82">
        <f t="shared" si="35"/>
        <v>15</v>
      </c>
      <c r="J325" s="146">
        <f t="shared" si="36"/>
        <v>0.0035316445661195124</v>
      </c>
      <c r="K325" s="39">
        <f t="shared" si="37"/>
        <v>2.683754386182047</v>
      </c>
      <c r="L325" s="156"/>
    </row>
    <row r="326" spans="1:12" ht="12.75">
      <c r="A326" s="82">
        <f t="shared" si="32"/>
        <v>16</v>
      </c>
      <c r="B326" s="146">
        <f t="shared" si="33"/>
        <v>0.0034632487819289213</v>
      </c>
      <c r="C326" s="39">
        <f t="shared" si="34"/>
        <v>51.28068386341976</v>
      </c>
      <c r="D326" s="156"/>
      <c r="E326" s="19"/>
      <c r="F326" s="19"/>
      <c r="G326" s="19"/>
      <c r="H326" s="19"/>
      <c r="I326" s="82">
        <f t="shared" si="35"/>
        <v>16</v>
      </c>
      <c r="J326" s="146">
        <f t="shared" si="36"/>
        <v>0.0034736736269069847</v>
      </c>
      <c r="K326" s="39">
        <f t="shared" si="37"/>
        <v>2.343276115117543</v>
      </c>
      <c r="L326" s="156"/>
    </row>
    <row r="327" spans="1:12" ht="12.75">
      <c r="A327" s="82">
        <f t="shared" si="32"/>
        <v>17</v>
      </c>
      <c r="B327" s="146">
        <f t="shared" si="33"/>
        <v>0.0034632487819289213</v>
      </c>
      <c r="C327" s="39">
        <f t="shared" si="34"/>
        <v>0.4287694333042893</v>
      </c>
      <c r="D327" s="156"/>
      <c r="E327" s="19"/>
      <c r="F327" s="19"/>
      <c r="G327" s="19"/>
      <c r="H327" s="19"/>
      <c r="I327" s="82">
        <f t="shared" si="35"/>
        <v>17</v>
      </c>
      <c r="J327" s="146">
        <f t="shared" si="36"/>
        <v>0.0034157026876944557</v>
      </c>
      <c r="K327" s="39">
        <f t="shared" si="37"/>
        <v>6.105297353584038</v>
      </c>
      <c r="L327" s="156"/>
    </row>
    <row r="328" spans="1:12" ht="12.75">
      <c r="A328" s="82">
        <f t="shared" si="32"/>
        <v>18</v>
      </c>
      <c r="B328" s="146">
        <f t="shared" si="33"/>
        <v>0.0034632487819289213</v>
      </c>
      <c r="C328" s="39">
        <f t="shared" si="34"/>
        <v>0.4535061313795367</v>
      </c>
      <c r="D328" s="156"/>
      <c r="E328" s="19"/>
      <c r="F328" s="19"/>
      <c r="G328" s="19"/>
      <c r="H328" s="19"/>
      <c r="I328" s="82">
        <f t="shared" si="35"/>
        <v>18</v>
      </c>
      <c r="J328" s="146">
        <f t="shared" si="36"/>
        <v>0.0034157026876944557</v>
      </c>
      <c r="K328" s="39">
        <f t="shared" si="37"/>
        <v>6.7097153187597955</v>
      </c>
      <c r="L328" s="156"/>
    </row>
    <row r="329" spans="1:12" ht="12.75">
      <c r="A329" s="82">
        <f t="shared" si="32"/>
        <v>19</v>
      </c>
      <c r="B329" s="146">
        <f t="shared" si="33"/>
        <v>0.0034632487819289213</v>
      </c>
      <c r="C329" s="39">
        <f t="shared" si="34"/>
        <v>0.43701499932937177</v>
      </c>
      <c r="D329" s="156"/>
      <c r="E329" s="19"/>
      <c r="F329" s="19"/>
      <c r="G329" s="19"/>
      <c r="H329" s="19"/>
      <c r="I329" s="82">
        <f t="shared" si="35"/>
        <v>19</v>
      </c>
      <c r="J329" s="146">
        <f t="shared" si="36"/>
        <v>0.0034157026876944557</v>
      </c>
      <c r="K329" s="39">
        <f t="shared" si="37"/>
        <v>6.30619954560368</v>
      </c>
      <c r="L329" s="156"/>
    </row>
    <row r="330" spans="1:12" ht="12.75">
      <c r="A330" s="82">
        <f t="shared" si="32"/>
        <v>20</v>
      </c>
      <c r="B330" s="146">
        <f t="shared" si="33"/>
        <v>0.0034632487819289213</v>
      </c>
      <c r="C330" s="39">
        <f t="shared" si="34"/>
        <v>0.43701499932937177</v>
      </c>
      <c r="D330" s="156"/>
      <c r="E330" s="19"/>
      <c r="F330" s="19"/>
      <c r="G330" s="19"/>
      <c r="H330" s="19"/>
      <c r="I330" s="82">
        <f t="shared" si="35"/>
        <v>20</v>
      </c>
      <c r="J330" s="146">
        <f t="shared" si="36"/>
        <v>0.0034157026876944557</v>
      </c>
      <c r="K330" s="39">
        <f t="shared" si="37"/>
        <v>6.30619954560368</v>
      </c>
      <c r="L330" s="156"/>
    </row>
    <row r="331" spans="1:12" ht="12.75">
      <c r="A331" s="82">
        <f t="shared" si="32"/>
        <v>21</v>
      </c>
      <c r="B331" s="146">
        <f t="shared" si="33"/>
        <v>0.0034632487819289213</v>
      </c>
      <c r="C331" s="39">
        <f t="shared" si="34"/>
        <v>0.4535061313795367</v>
      </c>
      <c r="D331" s="156"/>
      <c r="E331" s="19"/>
      <c r="F331" s="19"/>
      <c r="G331" s="19"/>
      <c r="H331" s="19"/>
      <c r="I331" s="82">
        <f t="shared" si="35"/>
        <v>21</v>
      </c>
      <c r="J331" s="146">
        <f t="shared" si="36"/>
        <v>0.0034157026876944557</v>
      </c>
      <c r="K331" s="39">
        <f t="shared" si="37"/>
        <v>6.7097153187597955</v>
      </c>
      <c r="L331" s="156"/>
    </row>
    <row r="332" spans="1:12" ht="12.75">
      <c r="A332" s="82">
        <f t="shared" si="32"/>
        <v>22</v>
      </c>
      <c r="B332" s="146">
        <f t="shared" si="33"/>
        <v>0.0034632487819289213</v>
      </c>
      <c r="C332" s="39">
        <f t="shared" si="34"/>
        <v>0.4287694333042893</v>
      </c>
      <c r="D332" s="156"/>
      <c r="E332" s="19"/>
      <c r="F332" s="19"/>
      <c r="G332" s="19"/>
      <c r="H332" s="19"/>
      <c r="I332" s="82">
        <f t="shared" si="35"/>
        <v>22</v>
      </c>
      <c r="J332" s="146">
        <f t="shared" si="36"/>
        <v>0.0034157026876944557</v>
      </c>
      <c r="K332" s="39">
        <f t="shared" si="37"/>
        <v>6.105297353584038</v>
      </c>
      <c r="L332" s="156"/>
    </row>
    <row r="333" spans="1:12" ht="12.75">
      <c r="A333" s="82">
        <f t="shared" si="32"/>
        <v>23</v>
      </c>
      <c r="B333" s="146">
        <f t="shared" si="33"/>
        <v>0.0034632487819289213</v>
      </c>
      <c r="C333" s="39">
        <f t="shared" si="34"/>
        <v>51.28068386341976</v>
      </c>
      <c r="D333" s="156"/>
      <c r="E333" s="19"/>
      <c r="F333" s="19"/>
      <c r="G333" s="19"/>
      <c r="H333" s="19"/>
      <c r="I333" s="82">
        <f t="shared" si="35"/>
        <v>23</v>
      </c>
      <c r="J333" s="146">
        <f t="shared" si="36"/>
        <v>0.0034736736269069847</v>
      </c>
      <c r="K333" s="39">
        <f t="shared" si="37"/>
        <v>2.343276115117543</v>
      </c>
      <c r="L333" s="156"/>
    </row>
    <row r="334" spans="1:12" ht="12.75">
      <c r="A334" s="82">
        <f>1+A333</f>
        <v>24</v>
      </c>
      <c r="B334" s="146">
        <f t="shared" si="33"/>
        <v>0.0034632487819289213</v>
      </c>
      <c r="C334" s="39">
        <f t="shared" si="34"/>
        <v>0.27485220083608286</v>
      </c>
      <c r="D334" s="156"/>
      <c r="E334" s="19"/>
      <c r="F334" s="19"/>
      <c r="G334" s="19"/>
      <c r="H334" s="19"/>
      <c r="I334" s="82">
        <f>1+I333</f>
        <v>24</v>
      </c>
      <c r="J334" s="146">
        <f t="shared" si="36"/>
        <v>0.0035316445661195124</v>
      </c>
      <c r="K334" s="39">
        <f t="shared" si="37"/>
        <v>2.683754386182047</v>
      </c>
      <c r="L334" s="156"/>
    </row>
    <row r="335" spans="1:12" ht="12.75">
      <c r="A335" s="82">
        <f t="shared" si="32"/>
        <v>25</v>
      </c>
      <c r="B335" s="146">
        <f t="shared" si="33"/>
        <v>0.0034632487819289213</v>
      </c>
      <c r="C335" s="39">
        <f t="shared" si="34"/>
        <v>0.19239654058525799</v>
      </c>
      <c r="D335" s="156"/>
      <c r="E335" s="19"/>
      <c r="F335" s="19"/>
      <c r="G335" s="19"/>
      <c r="H335" s="19"/>
      <c r="I335" s="82">
        <f t="shared" si="35"/>
        <v>25</v>
      </c>
      <c r="J335" s="146">
        <f t="shared" si="36"/>
        <v>0.0035316445661195124</v>
      </c>
      <c r="K335" s="39">
        <f t="shared" si="37"/>
        <v>1.1778102871426424</v>
      </c>
      <c r="L335" s="156"/>
    </row>
    <row r="336" spans="1:12" ht="12.75">
      <c r="A336" s="82">
        <f>1+A335</f>
        <v>26</v>
      </c>
      <c r="B336" s="146">
        <f t="shared" si="33"/>
        <v>0.0034632487819289213</v>
      </c>
      <c r="C336" s="39">
        <f t="shared" si="34"/>
        <v>3.8265633850276886</v>
      </c>
      <c r="D336" s="156"/>
      <c r="E336" s="19"/>
      <c r="F336" s="19"/>
      <c r="G336" s="19"/>
      <c r="H336" s="19"/>
      <c r="I336" s="82">
        <f>1+I335</f>
        <v>26</v>
      </c>
      <c r="J336" s="146">
        <f t="shared" si="36"/>
        <v>0.0035533836683242104</v>
      </c>
      <c r="K336" s="39">
        <f t="shared" si="37"/>
        <v>0.33840664063755865</v>
      </c>
      <c r="L336" s="156"/>
    </row>
    <row r="337" spans="1:12" ht="12.75">
      <c r="A337" s="82">
        <f t="shared" si="32"/>
        <v>27</v>
      </c>
      <c r="B337" s="146">
        <f t="shared" si="33"/>
        <v>0.0034632487819289213</v>
      </c>
      <c r="C337" s="39">
        <f t="shared" si="34"/>
        <v>3.8265633850276886</v>
      </c>
      <c r="D337" s="156"/>
      <c r="E337" s="19"/>
      <c r="F337" s="19"/>
      <c r="G337" s="19"/>
      <c r="H337" s="19"/>
      <c r="I337" s="82">
        <f t="shared" si="35"/>
        <v>27</v>
      </c>
      <c r="J337" s="146">
        <f t="shared" si="36"/>
        <v>0.0035138580279520325</v>
      </c>
      <c r="K337" s="39">
        <f t="shared" si="37"/>
        <v>0.33464241464174743</v>
      </c>
      <c r="L337" s="156"/>
    </row>
    <row r="338" spans="1:12" ht="12.75">
      <c r="A338" s="82">
        <f t="shared" si="32"/>
        <v>28</v>
      </c>
      <c r="B338" s="146">
        <f t="shared" si="33"/>
        <v>0.0034632487819289213</v>
      </c>
      <c r="C338" s="39">
        <f t="shared" si="34"/>
        <v>0.5634470117139697</v>
      </c>
      <c r="D338" s="156"/>
      <c r="E338" s="19"/>
      <c r="F338" s="19"/>
      <c r="G338" s="19"/>
      <c r="H338" s="19"/>
      <c r="I338" s="82">
        <f t="shared" si="35"/>
        <v>28</v>
      </c>
      <c r="J338" s="146">
        <f t="shared" si="36"/>
        <v>0.0035039766178589873</v>
      </c>
      <c r="K338" s="39">
        <f t="shared" si="37"/>
        <v>9.672346030394843</v>
      </c>
      <c r="L338" s="156"/>
    </row>
    <row r="339" spans="1:12" ht="12.75">
      <c r="A339" s="82">
        <f t="shared" si="32"/>
        <v>29</v>
      </c>
      <c r="B339" s="146">
        <f t="shared" si="33"/>
        <v>0.0034632487819289213</v>
      </c>
      <c r="C339" s="39">
        <f t="shared" si="34"/>
        <v>2.088532137660525</v>
      </c>
      <c r="D339" s="156"/>
      <c r="E339" s="19"/>
      <c r="F339" s="19"/>
      <c r="G339" s="19"/>
      <c r="H339" s="19"/>
      <c r="I339" s="82">
        <f t="shared" si="35"/>
        <v>29</v>
      </c>
      <c r="J339" s="146">
        <f t="shared" si="36"/>
        <v>0.003496071489784552</v>
      </c>
      <c r="K339" s="39">
        <f t="shared" si="37"/>
        <v>0.24971138470772428</v>
      </c>
      <c r="L339" s="156"/>
    </row>
    <row r="340" spans="1:12" ht="12.75">
      <c r="A340" s="82">
        <f t="shared" si="32"/>
        <v>30</v>
      </c>
      <c r="B340" s="146">
        <f t="shared" si="33"/>
        <v>0.0034632487819289213</v>
      </c>
      <c r="C340" s="39">
        <f t="shared" si="34"/>
        <v>2.088532137660525</v>
      </c>
      <c r="D340" s="156"/>
      <c r="E340" s="19"/>
      <c r="F340" s="19"/>
      <c r="G340" s="19"/>
      <c r="H340" s="19"/>
      <c r="I340" s="82">
        <f t="shared" si="35"/>
        <v>30</v>
      </c>
      <c r="J340" s="146">
        <f t="shared" si="36"/>
        <v>0.003467744780851157</v>
      </c>
      <c r="K340" s="39">
        <f t="shared" si="37"/>
        <v>0.24768811323497572</v>
      </c>
      <c r="L340" s="156"/>
    </row>
    <row r="341" spans="1:12" ht="12.75">
      <c r="A341" s="82">
        <f t="shared" si="32"/>
        <v>31</v>
      </c>
      <c r="B341" s="146">
        <f t="shared" si="33"/>
        <v>0.0034632487819289213</v>
      </c>
      <c r="C341" s="39">
        <f t="shared" si="34"/>
        <v>0.5634470117139697</v>
      </c>
      <c r="D341" s="156"/>
      <c r="E341" s="19"/>
      <c r="F341" s="19"/>
      <c r="G341" s="19"/>
      <c r="H341" s="19"/>
      <c r="I341" s="82">
        <f t="shared" si="35"/>
        <v>31</v>
      </c>
      <c r="J341" s="146">
        <f t="shared" si="36"/>
        <v>0.003459839652776722</v>
      </c>
      <c r="K341" s="39">
        <f t="shared" si="37"/>
        <v>9.550510742787251</v>
      </c>
      <c r="L341" s="156"/>
    </row>
    <row r="342" spans="1:12" ht="12.75">
      <c r="A342" s="82">
        <f t="shared" si="32"/>
        <v>32</v>
      </c>
      <c r="B342" s="146">
        <f t="shared" si="33"/>
        <v>0.0034632487819289213</v>
      </c>
      <c r="C342" s="39">
        <f t="shared" si="34"/>
        <v>3.8265633850276886</v>
      </c>
      <c r="D342" s="156"/>
      <c r="E342" s="19"/>
      <c r="F342" s="19"/>
      <c r="G342" s="19"/>
      <c r="H342" s="19"/>
      <c r="I342" s="82">
        <f t="shared" si="35"/>
        <v>32</v>
      </c>
      <c r="J342" s="146">
        <f t="shared" si="36"/>
        <v>0.003449958242683677</v>
      </c>
      <c r="K342" s="39">
        <f t="shared" si="37"/>
        <v>0.3285569159485192</v>
      </c>
      <c r="L342" s="156"/>
    </row>
    <row r="343" spans="1:12" ht="12.75">
      <c r="A343" s="82">
        <f t="shared" si="32"/>
        <v>33</v>
      </c>
      <c r="B343" s="146">
        <f t="shared" si="33"/>
        <v>0.0034632487819289213</v>
      </c>
      <c r="C343" s="39">
        <f t="shared" si="34"/>
        <v>3.8265633850276886</v>
      </c>
      <c r="D343" s="156"/>
      <c r="E343" s="19"/>
      <c r="F343" s="19"/>
      <c r="G343" s="19"/>
      <c r="H343" s="19"/>
      <c r="I343" s="82">
        <f t="shared" si="35"/>
        <v>33</v>
      </c>
      <c r="J343" s="146">
        <f t="shared" si="36"/>
        <v>0.003410432602311499</v>
      </c>
      <c r="K343" s="39">
        <f t="shared" si="37"/>
        <v>0.324792689952708</v>
      </c>
      <c r="L343" s="156"/>
    </row>
    <row r="344" spans="1:12" ht="12.75">
      <c r="A344" s="82">
        <f t="shared" si="32"/>
        <v>34</v>
      </c>
      <c r="B344" s="146">
        <f t="shared" si="33"/>
        <v>0.0034632487819289213</v>
      </c>
      <c r="C344" s="39">
        <f t="shared" si="34"/>
        <v>1.4292314443476308</v>
      </c>
      <c r="D344" s="156"/>
      <c r="E344" s="19"/>
      <c r="F344" s="19"/>
      <c r="G344" s="19"/>
      <c r="H344" s="19"/>
      <c r="I344" s="82">
        <f t="shared" si="35"/>
        <v>34</v>
      </c>
      <c r="J344" s="146">
        <f t="shared" si="36"/>
        <v>0.003400551192218454</v>
      </c>
      <c r="K344" s="39">
        <f t="shared" si="37"/>
        <v>29.897076662212786</v>
      </c>
      <c r="L344" s="156"/>
    </row>
    <row r="345" spans="1:12" ht="12.75">
      <c r="A345" s="82">
        <f t="shared" si="32"/>
        <v>35</v>
      </c>
      <c r="B345" s="146">
        <f t="shared" si="33"/>
        <v>0.0034632487819289213</v>
      </c>
      <c r="C345" s="39">
        <f t="shared" si="34"/>
        <v>0.27485220083608286</v>
      </c>
      <c r="D345" s="156"/>
      <c r="E345" s="19"/>
      <c r="F345" s="19"/>
      <c r="G345" s="19"/>
      <c r="H345" s="19"/>
      <c r="I345" s="82">
        <f t="shared" si="35"/>
        <v>35</v>
      </c>
      <c r="J345" s="146">
        <f t="shared" si="36"/>
        <v>0.003400551192218454</v>
      </c>
      <c r="K345" s="39">
        <f t="shared" si="37"/>
        <v>2.5841343902794183</v>
      </c>
      <c r="L345" s="156"/>
    </row>
    <row r="346" spans="1:12" ht="12.75">
      <c r="A346" s="82">
        <f t="shared" si="32"/>
        <v>36</v>
      </c>
      <c r="B346" s="146">
        <f t="shared" si="33"/>
        <v>0.0034632487819289213</v>
      </c>
      <c r="C346" s="39">
        <f t="shared" si="34"/>
        <v>77.08464088384903</v>
      </c>
      <c r="D346" s="156"/>
      <c r="E346" s="19"/>
      <c r="F346" s="19"/>
      <c r="G346" s="19"/>
      <c r="H346" s="19"/>
      <c r="I346" s="82">
        <f t="shared" si="35"/>
        <v>36</v>
      </c>
      <c r="J346" s="146">
        <f t="shared" si="36"/>
        <v>0.003481908135317855</v>
      </c>
      <c r="K346" s="39">
        <f t="shared" si="37"/>
        <v>3.495613138319531</v>
      </c>
      <c r="L346" s="156"/>
    </row>
    <row r="347" spans="1:12" ht="12.75">
      <c r="A347" s="82">
        <f t="shared" si="32"/>
        <v>37</v>
      </c>
      <c r="B347" s="146">
        <f t="shared" si="33"/>
        <v>0.0034632487819289213</v>
      </c>
      <c r="C347" s="39">
        <f t="shared" si="34"/>
        <v>0.5909322317975781</v>
      </c>
      <c r="D347" s="156"/>
      <c r="E347" s="19"/>
      <c r="F347" s="19"/>
      <c r="G347" s="19"/>
      <c r="H347" s="19"/>
      <c r="I347" s="82">
        <f t="shared" si="35"/>
        <v>37</v>
      </c>
      <c r="J347" s="146">
        <f t="shared" si="36"/>
        <v>0.0035632650784172557</v>
      </c>
      <c r="K347" s="39">
        <f t="shared" si="37"/>
        <v>10.546799892897672</v>
      </c>
      <c r="L347" s="156"/>
    </row>
    <row r="348" spans="1:12" ht="12.75">
      <c r="A348" s="86">
        <f t="shared" si="32"/>
        <v>38</v>
      </c>
      <c r="B348" s="147">
        <f t="shared" si="33"/>
        <v>0.0034632487819289213</v>
      </c>
      <c r="C348" s="68">
        <f t="shared" si="34"/>
        <v>0.6733878920484031</v>
      </c>
      <c r="D348" s="157"/>
      <c r="E348" s="19"/>
      <c r="F348" s="19"/>
      <c r="G348" s="19"/>
      <c r="H348" s="19"/>
      <c r="I348" s="86">
        <f t="shared" si="35"/>
        <v>38</v>
      </c>
      <c r="J348" s="147">
        <f t="shared" si="36"/>
        <v>0.0035632650784172557</v>
      </c>
      <c r="K348" s="68">
        <f t="shared" si="37"/>
        <v>12.671140532714954</v>
      </c>
      <c r="L348" s="157"/>
    </row>
    <row r="349" spans="3:11" ht="12.75">
      <c r="C349" s="11"/>
      <c r="K349" s="11"/>
    </row>
    <row r="350" spans="1:14" ht="12.75">
      <c r="A350" s="1" t="s">
        <v>88</v>
      </c>
      <c r="B350" s="148" t="s">
        <v>89</v>
      </c>
      <c r="C350" s="149">
        <f>D311/B12</f>
        <v>1.4021082602469417</v>
      </c>
      <c r="D350" s="150" t="s">
        <v>5</v>
      </c>
      <c r="E350" s="151" t="s">
        <v>90</v>
      </c>
      <c r="F350" s="152">
        <f>B7*E8</f>
        <v>0.28</v>
      </c>
      <c r="I350" s="1" t="s">
        <v>88</v>
      </c>
      <c r="J350" s="148" t="s">
        <v>89</v>
      </c>
      <c r="K350" s="149">
        <f>L311/B12</f>
        <v>0.9628346025441297</v>
      </c>
      <c r="L350" s="150" t="s">
        <v>5</v>
      </c>
      <c r="M350" s="151" t="s">
        <v>90</v>
      </c>
      <c r="N350" s="152">
        <f>B7*E8</f>
        <v>0.28</v>
      </c>
    </row>
    <row r="351" spans="2:14" ht="12.75">
      <c r="B351" s="158" t="s">
        <v>91</v>
      </c>
      <c r="C351" s="158"/>
      <c r="D351" s="158"/>
      <c r="E351" s="154" t="str">
        <f>IF(C350&gt;F350,"E' SODDISFATTA","NON E' SODDISFATTA")</f>
        <v>E' SODDISFATTA</v>
      </c>
      <c r="F351" s="154"/>
      <c r="J351" s="158" t="s">
        <v>92</v>
      </c>
      <c r="K351" s="158"/>
      <c r="L351" s="158"/>
      <c r="M351" s="154" t="str">
        <f>IF(K350&gt;N350,"E' SODDISFATTA","NON E' SODDISFATTA")</f>
        <v>E' SODDISFATTA</v>
      </c>
      <c r="N351" s="154"/>
    </row>
  </sheetData>
  <mergeCells count="40">
    <mergeCell ref="A1:M1"/>
    <mergeCell ref="A14:H14"/>
    <mergeCell ref="A16:F16"/>
    <mergeCell ref="H20:I20"/>
    <mergeCell ref="J20:K20"/>
    <mergeCell ref="H33:I33"/>
    <mergeCell ref="J33:K33"/>
    <mergeCell ref="H40:I40"/>
    <mergeCell ref="J40:K40"/>
    <mergeCell ref="H53:I53"/>
    <mergeCell ref="J53:K53"/>
    <mergeCell ref="A57:H57"/>
    <mergeCell ref="A99:F99"/>
    <mergeCell ref="E101:E138"/>
    <mergeCell ref="F101:F138"/>
    <mergeCell ref="A141:E141"/>
    <mergeCell ref="D143:D180"/>
    <mergeCell ref="E143:E180"/>
    <mergeCell ref="A183:H183"/>
    <mergeCell ref="F185:F222"/>
    <mergeCell ref="G185:G222"/>
    <mergeCell ref="H185:H222"/>
    <mergeCell ref="A225:H225"/>
    <mergeCell ref="I225:Q225"/>
    <mergeCell ref="A227:D227"/>
    <mergeCell ref="I227:L227"/>
    <mergeCell ref="B229:B266"/>
    <mergeCell ref="J229:J266"/>
    <mergeCell ref="A268:H268"/>
    <mergeCell ref="I268:P268"/>
    <mergeCell ref="C270:C307"/>
    <mergeCell ref="K270:K307"/>
    <mergeCell ref="A309:H309"/>
    <mergeCell ref="I309:P309"/>
    <mergeCell ref="M351:N351"/>
    <mergeCell ref="D311:D348"/>
    <mergeCell ref="L311:L348"/>
    <mergeCell ref="B351:D351"/>
    <mergeCell ref="E351:F351"/>
    <mergeCell ref="J351:L3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Ingegnere Civile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Benedetti</dc:creator>
  <cp:keywords/>
  <dc:description/>
  <cp:lastModifiedBy>-</cp:lastModifiedBy>
  <cp:lastPrinted>2007-03-07T08:32:24Z</cp:lastPrinted>
  <dcterms:created xsi:type="dcterms:W3CDTF">2000-04-20T18:30:50Z</dcterms:created>
  <dcterms:modified xsi:type="dcterms:W3CDTF">2008-05-19T15:08:30Z</dcterms:modified>
  <cp:category/>
  <cp:version/>
  <cp:contentType/>
  <cp:contentStatus/>
</cp:coreProperties>
</file>